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drawings/drawing10.xml" ContentType="application/vnd.openxmlformats-officedocument.drawing+xml"/>
  <Override PartName="/xl/comments10.xml" ContentType="application/vnd.openxmlformats-officedocument.spreadsheetml.comments+xml"/>
  <Override PartName="/xl/drawings/drawing11.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2.2\2_National\01_Antragsberatung und -management\02_Fördergerberübergreifend\0_Kalkulationshilfen\Kalkulation Personalkosten\"/>
    </mc:Choice>
  </mc:AlternateContent>
  <bookViews>
    <workbookView xWindow="-105" yWindow="-105" windowWidth="23250" windowHeight="12570" tabRatio="924" activeTab="5"/>
  </bookViews>
  <sheets>
    <sheet name="TV-L 5" sheetId="25" r:id="rId1"/>
    <sheet name="TV-L 7" sheetId="27" r:id="rId2"/>
    <sheet name="TV-L 8" sheetId="28" r:id="rId3"/>
    <sheet name="TV-L 9a" sheetId="29" r:id="rId4"/>
    <sheet name="TV-L 9b" sheetId="30" r:id="rId5"/>
    <sheet name="TV-L 10" sheetId="31" r:id="rId6"/>
    <sheet name="TV-L 11" sheetId="32" r:id="rId7"/>
    <sheet name="TV-L 12" sheetId="33" r:id="rId8"/>
    <sheet name="TV-L 13" sheetId="24" r:id="rId9"/>
    <sheet name="TV-L 14" sheetId="34" r:id="rId10"/>
    <sheet name="TV-L 15" sheetId="35" r:id="rId11"/>
    <sheet name="WHB ab 01.01.24" sheetId="19" r:id="rId12"/>
    <sheet name="SHK ab 01.04.24" sheetId="20" r:id="rId13"/>
    <sheet name="WHK ab 01.01.24" sheetId="22" r:id="rId14"/>
  </sheets>
  <definedNames>
    <definedName name="_xlnm._FilterDatabase" localSheetId="11" hidden="1">'WHB ab 01.01.24'!$E$13:$K$18</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9" i="24" l="1"/>
  <c r="D78" i="24"/>
  <c r="D72" i="24"/>
  <c r="D71" i="24"/>
  <c r="D65" i="24"/>
  <c r="D64" i="24"/>
  <c r="O82" i="35"/>
  <c r="N82" i="35"/>
  <c r="O81" i="35"/>
  <c r="N81" i="35"/>
  <c r="O79" i="35"/>
  <c r="N79" i="35"/>
  <c r="O77" i="35"/>
  <c r="N77" i="35"/>
  <c r="O75" i="35"/>
  <c r="N75" i="35"/>
  <c r="O74" i="35"/>
  <c r="N74" i="35"/>
  <c r="O72" i="35"/>
  <c r="N72" i="35"/>
  <c r="O70" i="35"/>
  <c r="N70" i="35"/>
  <c r="O68" i="35"/>
  <c r="N68" i="35"/>
  <c r="O67" i="35"/>
  <c r="N67" i="35"/>
  <c r="O65" i="35"/>
  <c r="N65" i="35"/>
  <c r="O63" i="35"/>
  <c r="N63" i="35"/>
  <c r="O61" i="35"/>
  <c r="N61" i="35"/>
  <c r="O60" i="35"/>
  <c r="N60" i="35"/>
  <c r="O58" i="35"/>
  <c r="N58" i="35"/>
  <c r="O56" i="35"/>
  <c r="N56" i="35"/>
  <c r="O54" i="35"/>
  <c r="N54" i="35"/>
  <c r="O53" i="35"/>
  <c r="N53" i="35"/>
  <c r="O51" i="35"/>
  <c r="N51" i="35"/>
  <c r="O49" i="35"/>
  <c r="N49" i="35"/>
  <c r="O82" i="34"/>
  <c r="N82" i="34"/>
  <c r="O81" i="34"/>
  <c r="N81" i="34"/>
  <c r="O79" i="34"/>
  <c r="N79" i="34"/>
  <c r="O77" i="34"/>
  <c r="N77" i="34"/>
  <c r="O75" i="34"/>
  <c r="N75" i="34"/>
  <c r="O74" i="34"/>
  <c r="N74" i="34"/>
  <c r="O72" i="34"/>
  <c r="N72" i="34"/>
  <c r="O70" i="34"/>
  <c r="N70" i="34"/>
  <c r="O68" i="34"/>
  <c r="N68" i="34"/>
  <c r="O67" i="34"/>
  <c r="N67" i="34"/>
  <c r="O65" i="34"/>
  <c r="N65" i="34"/>
  <c r="O63" i="34"/>
  <c r="N63" i="34"/>
  <c r="O61" i="34"/>
  <c r="N61" i="34"/>
  <c r="O60" i="34"/>
  <c r="N60" i="34"/>
  <c r="O58" i="34"/>
  <c r="N58" i="34"/>
  <c r="O56" i="34"/>
  <c r="N56" i="34"/>
  <c r="O54" i="34"/>
  <c r="N54" i="34"/>
  <c r="O53" i="34"/>
  <c r="N53" i="34"/>
  <c r="O51" i="34"/>
  <c r="N51" i="34"/>
  <c r="O49" i="34"/>
  <c r="N49" i="34"/>
  <c r="O55" i="33"/>
  <c r="N55" i="33"/>
  <c r="O54" i="33"/>
  <c r="N54" i="33"/>
  <c r="O52" i="33"/>
  <c r="N52" i="33"/>
  <c r="O50" i="33"/>
  <c r="N50" i="33"/>
  <c r="O48" i="33"/>
  <c r="N48" i="33"/>
  <c r="O47" i="33"/>
  <c r="N47" i="33"/>
  <c r="O45" i="33"/>
  <c r="N45" i="33"/>
  <c r="O43" i="33"/>
  <c r="N43" i="33"/>
  <c r="O41" i="33"/>
  <c r="N41" i="33"/>
  <c r="O40" i="33"/>
  <c r="N40" i="33"/>
  <c r="O38" i="33"/>
  <c r="N38" i="33"/>
  <c r="O55" i="32"/>
  <c r="N55" i="32"/>
  <c r="O54" i="32"/>
  <c r="N54" i="32"/>
  <c r="O52" i="32"/>
  <c r="N52" i="32"/>
  <c r="O50" i="32"/>
  <c r="N50" i="32"/>
  <c r="O48" i="32"/>
  <c r="N48" i="32"/>
  <c r="O47" i="32"/>
  <c r="N47" i="32"/>
  <c r="O45" i="32"/>
  <c r="N45" i="32"/>
  <c r="O43" i="32"/>
  <c r="N43" i="32"/>
  <c r="O41" i="32"/>
  <c r="N41" i="32"/>
  <c r="O40" i="32"/>
  <c r="N40" i="32"/>
  <c r="O38" i="32"/>
  <c r="N38" i="32"/>
  <c r="O36" i="32"/>
  <c r="N36" i="32"/>
  <c r="O55" i="31"/>
  <c r="N55" i="31"/>
  <c r="O54" i="31"/>
  <c r="N54" i="31"/>
  <c r="O52" i="31"/>
  <c r="N52" i="31"/>
  <c r="O50" i="31"/>
  <c r="N50" i="31"/>
  <c r="O48" i="31"/>
  <c r="N48" i="31"/>
  <c r="O47" i="31"/>
  <c r="N47" i="31"/>
  <c r="O45" i="31"/>
  <c r="N45" i="31"/>
  <c r="O43" i="31"/>
  <c r="N43" i="31"/>
  <c r="O41" i="31"/>
  <c r="N41" i="31"/>
  <c r="O40" i="31"/>
  <c r="N40" i="31"/>
  <c r="O38" i="31"/>
  <c r="N38" i="31"/>
  <c r="O36" i="31"/>
  <c r="N36" i="31"/>
  <c r="O55" i="29"/>
  <c r="N55" i="29"/>
  <c r="O54" i="29"/>
  <c r="N54" i="29"/>
  <c r="O52" i="29"/>
  <c r="N52" i="29"/>
  <c r="O50" i="29"/>
  <c r="N50" i="29"/>
  <c r="O48" i="29"/>
  <c r="N48" i="29"/>
  <c r="O47" i="29"/>
  <c r="N47" i="29"/>
  <c r="O45" i="29"/>
  <c r="N45" i="29"/>
  <c r="O43" i="29"/>
  <c r="N43" i="29"/>
  <c r="O41" i="29"/>
  <c r="N41" i="29"/>
  <c r="O40" i="29"/>
  <c r="N40" i="29"/>
  <c r="O38" i="29"/>
  <c r="N38" i="29"/>
  <c r="O36" i="29"/>
  <c r="N36" i="29"/>
  <c r="O55" i="30"/>
  <c r="N55" i="30"/>
  <c r="O54" i="30"/>
  <c r="N54" i="30"/>
  <c r="O52" i="30"/>
  <c r="N52" i="30"/>
  <c r="O50" i="30"/>
  <c r="N50" i="30"/>
  <c r="O48" i="30"/>
  <c r="N48" i="30"/>
  <c r="O47" i="30"/>
  <c r="N47" i="30"/>
  <c r="O45" i="30"/>
  <c r="N45" i="30"/>
  <c r="O43" i="30"/>
  <c r="N43" i="30"/>
  <c r="O41" i="30"/>
  <c r="N41" i="30"/>
  <c r="O40" i="30"/>
  <c r="N40" i="30"/>
  <c r="O38" i="30"/>
  <c r="N38" i="30"/>
  <c r="O36" i="30"/>
  <c r="N36" i="30"/>
  <c r="O55" i="28"/>
  <c r="N55" i="28"/>
  <c r="O54" i="28"/>
  <c r="N54" i="28"/>
  <c r="O52" i="28"/>
  <c r="N52" i="28"/>
  <c r="O50" i="28"/>
  <c r="N50" i="28"/>
  <c r="O48" i="28"/>
  <c r="N48" i="28"/>
  <c r="O47" i="28"/>
  <c r="N47" i="28"/>
  <c r="O45" i="28"/>
  <c r="N45" i="28"/>
  <c r="O43" i="28"/>
  <c r="N43" i="28"/>
  <c r="O41" i="28"/>
  <c r="N41" i="28"/>
  <c r="O40" i="28"/>
  <c r="N40" i="28"/>
  <c r="O38" i="28"/>
  <c r="N38" i="28"/>
  <c r="O36" i="28"/>
  <c r="N36" i="28"/>
  <c r="O55" i="27"/>
  <c r="N55" i="27"/>
  <c r="O54" i="27"/>
  <c r="N54" i="27"/>
  <c r="O52" i="27"/>
  <c r="N52" i="27"/>
  <c r="O50" i="27"/>
  <c r="N50" i="27"/>
  <c r="O48" i="27"/>
  <c r="N48" i="27"/>
  <c r="O47" i="27"/>
  <c r="N47" i="27"/>
  <c r="O45" i="27"/>
  <c r="N45" i="27"/>
  <c r="O43" i="27"/>
  <c r="N43" i="27"/>
  <c r="O41" i="27"/>
  <c r="N41" i="27"/>
  <c r="O40" i="27"/>
  <c r="N40" i="27"/>
  <c r="O38" i="27"/>
  <c r="N38" i="27"/>
  <c r="O36" i="27"/>
  <c r="N36" i="27"/>
  <c r="O55" i="25"/>
  <c r="N55" i="25"/>
  <c r="O54" i="25"/>
  <c r="N54" i="25"/>
  <c r="O52" i="25"/>
  <c r="N52" i="25"/>
  <c r="O50" i="25"/>
  <c r="N50" i="25"/>
  <c r="O48" i="25"/>
  <c r="N48" i="25"/>
  <c r="O47" i="25"/>
  <c r="N47" i="25"/>
  <c r="O45" i="25"/>
  <c r="N45" i="25"/>
  <c r="O43" i="25"/>
  <c r="N43" i="25"/>
  <c r="O41" i="25"/>
  <c r="N41" i="25"/>
  <c r="O40" i="25"/>
  <c r="N40" i="25"/>
  <c r="O38" i="25"/>
  <c r="N38" i="25"/>
  <c r="O36" i="25"/>
  <c r="N36" i="25"/>
  <c r="N79" i="24"/>
  <c r="N77" i="24"/>
  <c r="N72" i="24"/>
  <c r="N70" i="24"/>
  <c r="N65" i="24"/>
  <c r="N63" i="24"/>
  <c r="O77" i="24"/>
  <c r="O70" i="24"/>
  <c r="O63" i="24"/>
  <c r="D11" i="34" l="1"/>
  <c r="D47" i="31"/>
  <c r="D54" i="30"/>
  <c r="D10" i="29"/>
  <c r="C65" i="35"/>
  <c r="C49" i="35"/>
  <c r="D49" i="35" s="1"/>
  <c r="E43" i="35"/>
  <c r="C82" i="35" s="1"/>
  <c r="D43" i="35"/>
  <c r="E42" i="35"/>
  <c r="C81" i="35" s="1"/>
  <c r="I81" i="35" s="1"/>
  <c r="D42" i="35"/>
  <c r="E41" i="35"/>
  <c r="C80" i="35" s="1"/>
  <c r="D41" i="35"/>
  <c r="E40" i="35"/>
  <c r="C79" i="35" s="1"/>
  <c r="D40" i="35"/>
  <c r="E39" i="35"/>
  <c r="D39" i="35"/>
  <c r="E38" i="35"/>
  <c r="C77" i="35" s="1"/>
  <c r="D38" i="35"/>
  <c r="E36" i="35"/>
  <c r="D36" i="35"/>
  <c r="E35" i="35"/>
  <c r="C74" i="35" s="1"/>
  <c r="D35" i="35"/>
  <c r="E34" i="35"/>
  <c r="C73" i="35" s="1"/>
  <c r="D34" i="35"/>
  <c r="E33" i="35"/>
  <c r="D33" i="35"/>
  <c r="E32" i="35"/>
  <c r="C71" i="35" s="1"/>
  <c r="D32" i="35"/>
  <c r="E31" i="35"/>
  <c r="D31" i="35"/>
  <c r="E29" i="35"/>
  <c r="C68" i="35" s="1"/>
  <c r="D29" i="35"/>
  <c r="E28" i="35"/>
  <c r="C67" i="35" s="1"/>
  <c r="D28" i="35"/>
  <c r="E27" i="35"/>
  <c r="C66" i="35" s="1"/>
  <c r="I66" i="35" s="1"/>
  <c r="D27" i="35"/>
  <c r="E26" i="35"/>
  <c r="F26" i="35" s="1"/>
  <c r="G26" i="35" s="1"/>
  <c r="F65" i="35" s="1"/>
  <c r="D26" i="35"/>
  <c r="E25" i="35"/>
  <c r="C64" i="35" s="1"/>
  <c r="D25" i="35"/>
  <c r="E24" i="35"/>
  <c r="C63" i="35" s="1"/>
  <c r="I63" i="35" s="1"/>
  <c r="D24" i="35"/>
  <c r="E22" i="35"/>
  <c r="C61" i="35" s="1"/>
  <c r="D22" i="35"/>
  <c r="E21" i="35"/>
  <c r="D21" i="35"/>
  <c r="E20" i="35"/>
  <c r="C59" i="35" s="1"/>
  <c r="D20" i="35"/>
  <c r="E19" i="35"/>
  <c r="C58" i="35" s="1"/>
  <c r="D19" i="35"/>
  <c r="E18" i="35"/>
  <c r="F18" i="35" s="1"/>
  <c r="G18" i="35" s="1"/>
  <c r="F57" i="35" s="1"/>
  <c r="D18" i="35"/>
  <c r="E17" i="35"/>
  <c r="F17" i="35" s="1"/>
  <c r="G17" i="35" s="1"/>
  <c r="F56" i="35" s="1"/>
  <c r="D17" i="35"/>
  <c r="E15" i="35"/>
  <c r="F15" i="35" s="1"/>
  <c r="G15" i="35" s="1"/>
  <c r="F54" i="35" s="1"/>
  <c r="D15" i="35"/>
  <c r="E14" i="35"/>
  <c r="F14" i="35" s="1"/>
  <c r="G14" i="35" s="1"/>
  <c r="F53" i="35" s="1"/>
  <c r="D14" i="35"/>
  <c r="E13" i="35"/>
  <c r="C52" i="35" s="1"/>
  <c r="D13" i="35"/>
  <c r="E12" i="35"/>
  <c r="C51" i="35" s="1"/>
  <c r="I51" i="35" s="1"/>
  <c r="D12" i="35"/>
  <c r="E11" i="35"/>
  <c r="C50" i="35" s="1"/>
  <c r="D11" i="35"/>
  <c r="E10" i="35"/>
  <c r="F10" i="35" s="1"/>
  <c r="G10" i="35" s="1"/>
  <c r="J10" i="35" s="1"/>
  <c r="K10" i="35" s="1"/>
  <c r="D10" i="35"/>
  <c r="D80" i="34"/>
  <c r="D79" i="34" s="1"/>
  <c r="D74" i="34"/>
  <c r="F11" i="34"/>
  <c r="F31" i="34"/>
  <c r="F40" i="34"/>
  <c r="D10" i="34"/>
  <c r="D12" i="34"/>
  <c r="D13" i="34"/>
  <c r="D14" i="34"/>
  <c r="D15" i="34"/>
  <c r="D17" i="34"/>
  <c r="D18" i="34"/>
  <c r="D19" i="34"/>
  <c r="D20" i="34"/>
  <c r="D21" i="34"/>
  <c r="D22" i="34"/>
  <c r="D24" i="34"/>
  <c r="D25" i="34"/>
  <c r="D26" i="34"/>
  <c r="D27" i="34"/>
  <c r="D28" i="34"/>
  <c r="D29" i="34"/>
  <c r="D31" i="34"/>
  <c r="D32" i="34"/>
  <c r="D33" i="34"/>
  <c r="D34" i="34"/>
  <c r="D35" i="34"/>
  <c r="D36" i="34"/>
  <c r="D38" i="34"/>
  <c r="D39" i="34"/>
  <c r="D40" i="34"/>
  <c r="D41" i="34"/>
  <c r="D42" i="34"/>
  <c r="D43" i="34"/>
  <c r="E43" i="34"/>
  <c r="F43" i="34" s="1"/>
  <c r="E42" i="34"/>
  <c r="C81" i="34" s="1"/>
  <c r="D81" i="34" s="1"/>
  <c r="E41" i="34"/>
  <c r="C80" i="34" s="1"/>
  <c r="I80" i="34" s="1"/>
  <c r="E40" i="34"/>
  <c r="C79" i="34" s="1"/>
  <c r="E39" i="34"/>
  <c r="F39" i="34" s="1"/>
  <c r="E38" i="34"/>
  <c r="C77" i="34" s="1"/>
  <c r="D77" i="34" s="1"/>
  <c r="D78" i="34" s="1"/>
  <c r="E36" i="34"/>
  <c r="C75" i="34" s="1"/>
  <c r="I75" i="34" s="1"/>
  <c r="E35" i="34"/>
  <c r="C74" i="34" s="1"/>
  <c r="E34" i="34"/>
  <c r="F34" i="34" s="1"/>
  <c r="E33" i="34"/>
  <c r="F33" i="34" s="1"/>
  <c r="E32" i="34"/>
  <c r="C71" i="34" s="1"/>
  <c r="I71" i="34" s="1"/>
  <c r="E31" i="34"/>
  <c r="C70" i="34" s="1"/>
  <c r="E29" i="34"/>
  <c r="C68" i="34" s="1"/>
  <c r="I68" i="34" s="1"/>
  <c r="E28" i="34"/>
  <c r="C67" i="34" s="1"/>
  <c r="D67" i="34" s="1"/>
  <c r="E27" i="34"/>
  <c r="F27" i="34" s="1"/>
  <c r="E26" i="34"/>
  <c r="C65" i="34" s="1"/>
  <c r="E25" i="34"/>
  <c r="F25" i="34" s="1"/>
  <c r="E24" i="34"/>
  <c r="C63" i="34" s="1"/>
  <c r="I63" i="34" s="1"/>
  <c r="E22" i="34"/>
  <c r="F22" i="34" s="1"/>
  <c r="E21" i="34"/>
  <c r="E20" i="34"/>
  <c r="C59" i="34" s="1"/>
  <c r="I59" i="34" s="1"/>
  <c r="E19" i="34"/>
  <c r="C58" i="34" s="1"/>
  <c r="E18" i="34"/>
  <c r="C57" i="34" s="1"/>
  <c r="E17" i="34"/>
  <c r="C56" i="34" s="1"/>
  <c r="D56" i="34" s="1"/>
  <c r="D57" i="34" s="1"/>
  <c r="E15" i="34"/>
  <c r="C54" i="34" s="1"/>
  <c r="D54" i="34" s="1"/>
  <c r="E14" i="34"/>
  <c r="C53" i="34" s="1"/>
  <c r="D53" i="34" s="1"/>
  <c r="E13" i="34"/>
  <c r="E12" i="34"/>
  <c r="C51" i="34" s="1"/>
  <c r="E11" i="34"/>
  <c r="C50" i="34" s="1"/>
  <c r="I50" i="34" s="1"/>
  <c r="E10" i="34"/>
  <c r="C49" i="34" s="1"/>
  <c r="D49" i="34" s="1"/>
  <c r="D50" i="34" s="1"/>
  <c r="F10" i="33"/>
  <c r="D11" i="33"/>
  <c r="D12" i="33"/>
  <c r="D13" i="33"/>
  <c r="D14" i="33"/>
  <c r="D15" i="33"/>
  <c r="D17" i="33"/>
  <c r="D18" i="33"/>
  <c r="D19" i="33"/>
  <c r="D20" i="33"/>
  <c r="D21" i="33"/>
  <c r="D22" i="33"/>
  <c r="D24" i="33"/>
  <c r="D25" i="33"/>
  <c r="D26" i="33"/>
  <c r="D27" i="33"/>
  <c r="D28" i="33"/>
  <c r="D29" i="33"/>
  <c r="D10" i="33"/>
  <c r="E29" i="33"/>
  <c r="F29" i="33" s="1"/>
  <c r="E28" i="33"/>
  <c r="F28" i="33" s="1"/>
  <c r="E27" i="33"/>
  <c r="C53" i="33" s="1"/>
  <c r="E26" i="33"/>
  <c r="F26" i="33" s="1"/>
  <c r="E25" i="33"/>
  <c r="F25" i="33" s="1"/>
  <c r="E24" i="33"/>
  <c r="C50" i="33" s="1"/>
  <c r="E22" i="33"/>
  <c r="F22" i="33" s="1"/>
  <c r="E21" i="33"/>
  <c r="C47" i="33" s="1"/>
  <c r="E20" i="33"/>
  <c r="F20" i="33" s="1"/>
  <c r="E19" i="33"/>
  <c r="F19" i="33" s="1"/>
  <c r="E18" i="33"/>
  <c r="C44" i="33" s="1"/>
  <c r="E17" i="33"/>
  <c r="F17" i="33" s="1"/>
  <c r="E15" i="33"/>
  <c r="C41" i="33" s="1"/>
  <c r="E14" i="33"/>
  <c r="F14" i="33" s="1"/>
  <c r="E13" i="33"/>
  <c r="F13" i="33" s="1"/>
  <c r="E12" i="33"/>
  <c r="E11" i="33"/>
  <c r="F11" i="33" s="1"/>
  <c r="E10" i="33"/>
  <c r="C36" i="33" s="1"/>
  <c r="D36" i="33" s="1"/>
  <c r="C37" i="32"/>
  <c r="I37" i="32" s="1"/>
  <c r="E29" i="32"/>
  <c r="C55" i="32" s="1"/>
  <c r="D55" i="32" s="1"/>
  <c r="D29" i="32"/>
  <c r="E28" i="32"/>
  <c r="C54" i="32" s="1"/>
  <c r="D28" i="32"/>
  <c r="E27" i="32"/>
  <c r="C53" i="32" s="1"/>
  <c r="D53" i="32" s="1"/>
  <c r="D52" i="32" s="1"/>
  <c r="D27" i="32"/>
  <c r="E26" i="32"/>
  <c r="D26" i="32"/>
  <c r="E25" i="32"/>
  <c r="C51" i="32" s="1"/>
  <c r="D25" i="32"/>
  <c r="E24" i="32"/>
  <c r="F24" i="32" s="1"/>
  <c r="G24" i="32" s="1"/>
  <c r="J24" i="32" s="1"/>
  <c r="K24" i="32" s="1"/>
  <c r="D24" i="32"/>
  <c r="E22" i="32"/>
  <c r="C48" i="32" s="1"/>
  <c r="D48" i="32" s="1"/>
  <c r="D22" i="32"/>
  <c r="F21" i="32"/>
  <c r="G21" i="32" s="1"/>
  <c r="J21" i="32" s="1"/>
  <c r="K21" i="32" s="1"/>
  <c r="E21" i="32"/>
  <c r="C47" i="32" s="1"/>
  <c r="D21" i="32"/>
  <c r="E20" i="32"/>
  <c r="C46" i="32" s="1"/>
  <c r="D46" i="32" s="1"/>
  <c r="D45" i="32" s="1"/>
  <c r="D20" i="32"/>
  <c r="E19" i="32"/>
  <c r="F19" i="32" s="1"/>
  <c r="G19" i="32" s="1"/>
  <c r="D19" i="32"/>
  <c r="E18" i="32"/>
  <c r="C44" i="32" s="1"/>
  <c r="D18" i="32"/>
  <c r="F17" i="32"/>
  <c r="G17" i="32" s="1"/>
  <c r="J17" i="32" s="1"/>
  <c r="K17" i="32" s="1"/>
  <c r="E17" i="32"/>
  <c r="D17" i="32"/>
  <c r="E15" i="32"/>
  <c r="C41" i="32" s="1"/>
  <c r="D41" i="32" s="1"/>
  <c r="D15" i="32"/>
  <c r="E14" i="32"/>
  <c r="F14" i="32" s="1"/>
  <c r="G14" i="32" s="1"/>
  <c r="J14" i="32" s="1"/>
  <c r="K14" i="32" s="1"/>
  <c r="D14" i="32"/>
  <c r="E13" i="32"/>
  <c r="C39" i="32" s="1"/>
  <c r="D39" i="32" s="1"/>
  <c r="D38" i="32" s="1"/>
  <c r="D13" i="32"/>
  <c r="E12" i="32"/>
  <c r="F12" i="32" s="1"/>
  <c r="G12" i="32" s="1"/>
  <c r="D12" i="32"/>
  <c r="E11" i="32"/>
  <c r="D11" i="32"/>
  <c r="F10" i="32"/>
  <c r="G10" i="32" s="1"/>
  <c r="E10" i="32"/>
  <c r="C36" i="32" s="1"/>
  <c r="D36" i="32" s="1"/>
  <c r="D37" i="32" s="1"/>
  <c r="D10" i="32"/>
  <c r="E29" i="31"/>
  <c r="D29" i="31"/>
  <c r="E28" i="31"/>
  <c r="C54" i="31" s="1"/>
  <c r="D28" i="31"/>
  <c r="E27" i="31"/>
  <c r="C53" i="31" s="1"/>
  <c r="D53" i="31" s="1"/>
  <c r="D52" i="31" s="1"/>
  <c r="D27" i="31"/>
  <c r="E26" i="31"/>
  <c r="D26" i="31"/>
  <c r="E25" i="31"/>
  <c r="D25" i="31"/>
  <c r="E24" i="31"/>
  <c r="C50" i="31" s="1"/>
  <c r="D50" i="31" s="1"/>
  <c r="D51" i="31" s="1"/>
  <c r="D24" i="31"/>
  <c r="E22" i="31"/>
  <c r="D22" i="31"/>
  <c r="E21" i="31"/>
  <c r="C47" i="31" s="1"/>
  <c r="D21" i="31"/>
  <c r="E20" i="31"/>
  <c r="D20" i="31"/>
  <c r="E19" i="31"/>
  <c r="C45" i="31" s="1"/>
  <c r="D19" i="31"/>
  <c r="E18" i="31"/>
  <c r="C44" i="31" s="1"/>
  <c r="D18" i="31"/>
  <c r="E17" i="31"/>
  <c r="D17" i="31"/>
  <c r="E15" i="31"/>
  <c r="C41" i="31" s="1"/>
  <c r="D41" i="31" s="1"/>
  <c r="D15" i="31"/>
  <c r="E14" i="31"/>
  <c r="D14" i="31"/>
  <c r="E13" i="31"/>
  <c r="D13" i="31"/>
  <c r="E12" i="31"/>
  <c r="D12" i="31"/>
  <c r="E11" i="31"/>
  <c r="D11" i="31"/>
  <c r="E10" i="31"/>
  <c r="C36" i="31" s="1"/>
  <c r="D36" i="31" s="1"/>
  <c r="D37" i="31" s="1"/>
  <c r="D10" i="31"/>
  <c r="E29" i="30"/>
  <c r="D29" i="30"/>
  <c r="E28" i="30"/>
  <c r="C54" i="30" s="1"/>
  <c r="I54" i="30" s="1"/>
  <c r="D28" i="30"/>
  <c r="E27" i="30"/>
  <c r="C53" i="30" s="1"/>
  <c r="D53" i="30" s="1"/>
  <c r="D52" i="30" s="1"/>
  <c r="D27" i="30"/>
  <c r="E26" i="30"/>
  <c r="D26" i="30"/>
  <c r="E25" i="30"/>
  <c r="D25" i="30"/>
  <c r="E24" i="30"/>
  <c r="C50" i="30" s="1"/>
  <c r="D50" i="30" s="1"/>
  <c r="D51" i="30" s="1"/>
  <c r="D24" i="30"/>
  <c r="E22" i="30"/>
  <c r="D22" i="30"/>
  <c r="E21" i="30"/>
  <c r="C47" i="30" s="1"/>
  <c r="D47" i="30" s="1"/>
  <c r="D21" i="30"/>
  <c r="E20" i="30"/>
  <c r="D20" i="30"/>
  <c r="E19" i="30"/>
  <c r="C45" i="30" s="1"/>
  <c r="I45" i="30" s="1"/>
  <c r="D19" i="30"/>
  <c r="E18" i="30"/>
  <c r="C44" i="30" s="1"/>
  <c r="D18" i="30"/>
  <c r="E17" i="30"/>
  <c r="D17" i="30"/>
  <c r="E15" i="30"/>
  <c r="C41" i="30" s="1"/>
  <c r="D41" i="30" s="1"/>
  <c r="D15" i="30"/>
  <c r="E14" i="30"/>
  <c r="D14" i="30"/>
  <c r="E13" i="30"/>
  <c r="D13" i="30"/>
  <c r="E12" i="30"/>
  <c r="C38" i="30" s="1"/>
  <c r="D12" i="30"/>
  <c r="E11" i="30"/>
  <c r="D11" i="30"/>
  <c r="E10" i="30"/>
  <c r="C36" i="30" s="1"/>
  <c r="I36" i="30" s="1"/>
  <c r="D10" i="30"/>
  <c r="F21" i="29"/>
  <c r="G21" i="29" s="1"/>
  <c r="J21" i="29" s="1"/>
  <c r="K21" i="29" s="1"/>
  <c r="F10" i="29"/>
  <c r="G10" i="29" s="1"/>
  <c r="J10" i="29" s="1"/>
  <c r="K10" i="29" s="1"/>
  <c r="D11" i="29"/>
  <c r="D12" i="29"/>
  <c r="D13" i="29"/>
  <c r="D14" i="29"/>
  <c r="D15" i="29"/>
  <c r="D17" i="29"/>
  <c r="D18" i="29"/>
  <c r="D19" i="29"/>
  <c r="D20" i="29"/>
  <c r="D21" i="29"/>
  <c r="D22" i="29"/>
  <c r="D24" i="29"/>
  <c r="D25" i="29"/>
  <c r="D26" i="29"/>
  <c r="D27" i="29"/>
  <c r="D28" i="29"/>
  <c r="D29" i="29"/>
  <c r="E29" i="29"/>
  <c r="C55" i="29" s="1"/>
  <c r="D55" i="29" s="1"/>
  <c r="E28" i="29"/>
  <c r="C54" i="29" s="1"/>
  <c r="I54" i="29" s="1"/>
  <c r="E27" i="29"/>
  <c r="C53" i="29" s="1"/>
  <c r="D53" i="29" s="1"/>
  <c r="E26" i="29"/>
  <c r="C52" i="29" s="1"/>
  <c r="D52" i="29" s="1"/>
  <c r="E25" i="29"/>
  <c r="F25" i="29" s="1"/>
  <c r="G25" i="29" s="1"/>
  <c r="J25" i="29" s="1"/>
  <c r="K25" i="29" s="1"/>
  <c r="E24" i="29"/>
  <c r="C50" i="29" s="1"/>
  <c r="D50" i="29" s="1"/>
  <c r="E22" i="29"/>
  <c r="F22" i="29" s="1"/>
  <c r="G22" i="29" s="1"/>
  <c r="J22" i="29" s="1"/>
  <c r="K22" i="29" s="1"/>
  <c r="E21" i="29"/>
  <c r="C47" i="29" s="1"/>
  <c r="D47" i="29" s="1"/>
  <c r="E20" i="29"/>
  <c r="C46" i="29" s="1"/>
  <c r="D46" i="29" s="1"/>
  <c r="E19" i="29"/>
  <c r="F19" i="29" s="1"/>
  <c r="G19" i="29" s="1"/>
  <c r="J19" i="29" s="1"/>
  <c r="K19" i="29" s="1"/>
  <c r="E18" i="29"/>
  <c r="F18" i="29" s="1"/>
  <c r="G18" i="29" s="1"/>
  <c r="E17" i="29"/>
  <c r="C43" i="29" s="1"/>
  <c r="E15" i="29"/>
  <c r="F15" i="29" s="1"/>
  <c r="G15" i="29" s="1"/>
  <c r="E14" i="29"/>
  <c r="C40" i="29" s="1"/>
  <c r="D40" i="29" s="1"/>
  <c r="E13" i="29"/>
  <c r="F13" i="29" s="1"/>
  <c r="G13" i="29" s="1"/>
  <c r="J13" i="29" s="1"/>
  <c r="K13" i="29" s="1"/>
  <c r="E12" i="29"/>
  <c r="C38" i="29" s="1"/>
  <c r="E11" i="29"/>
  <c r="C37" i="29" s="1"/>
  <c r="E10" i="29"/>
  <c r="C36" i="29" s="1"/>
  <c r="I36" i="29" s="1"/>
  <c r="C45" i="28"/>
  <c r="I45" i="28" s="1"/>
  <c r="E29" i="28"/>
  <c r="D29" i="28"/>
  <c r="E28" i="28"/>
  <c r="C54" i="28" s="1"/>
  <c r="D28" i="28"/>
  <c r="E27" i="28"/>
  <c r="C53" i="28" s="1"/>
  <c r="D27" i="28"/>
  <c r="E26" i="28"/>
  <c r="D26" i="28"/>
  <c r="E25" i="28"/>
  <c r="D25" i="28"/>
  <c r="E24" i="28"/>
  <c r="C50" i="28" s="1"/>
  <c r="D50" i="28" s="1"/>
  <c r="D51" i="28" s="1"/>
  <c r="D24" i="28"/>
  <c r="E22" i="28"/>
  <c r="D22" i="28"/>
  <c r="E21" i="28"/>
  <c r="C47" i="28" s="1"/>
  <c r="D47" i="28" s="1"/>
  <c r="D21" i="28"/>
  <c r="E20" i="28"/>
  <c r="D20" i="28"/>
  <c r="E19" i="28"/>
  <c r="D19" i="28"/>
  <c r="E18" i="28"/>
  <c r="C44" i="28" s="1"/>
  <c r="D18" i="28"/>
  <c r="E17" i="28"/>
  <c r="D17" i="28"/>
  <c r="E15" i="28"/>
  <c r="C41" i="28" s="1"/>
  <c r="D15" i="28"/>
  <c r="E14" i="28"/>
  <c r="D14" i="28"/>
  <c r="E13" i="28"/>
  <c r="D13" i="28"/>
  <c r="E12" i="28"/>
  <c r="C38" i="28" s="1"/>
  <c r="D12" i="28"/>
  <c r="E11" i="28"/>
  <c r="D11" i="28"/>
  <c r="E10" i="28"/>
  <c r="C36" i="28" s="1"/>
  <c r="D10" i="28"/>
  <c r="F29" i="27"/>
  <c r="F24" i="27"/>
  <c r="F19" i="27"/>
  <c r="F14" i="27"/>
  <c r="C44" i="27"/>
  <c r="I44" i="27" s="1"/>
  <c r="E29" i="27"/>
  <c r="D29" i="27"/>
  <c r="E28" i="27"/>
  <c r="C54" i="27" s="1"/>
  <c r="I54" i="27" s="1"/>
  <c r="D28" i="27"/>
  <c r="E27" i="27"/>
  <c r="F27" i="27" s="1"/>
  <c r="D27" i="27"/>
  <c r="E26" i="27"/>
  <c r="F26" i="27" s="1"/>
  <c r="D26" i="27"/>
  <c r="E25" i="27"/>
  <c r="D25" i="27"/>
  <c r="E24" i="27"/>
  <c r="D24" i="27"/>
  <c r="E22" i="27"/>
  <c r="F22" i="27" s="1"/>
  <c r="D22" i="27"/>
  <c r="E21" i="27"/>
  <c r="F21" i="27" s="1"/>
  <c r="G21" i="27" s="1"/>
  <c r="D21" i="27"/>
  <c r="E20" i="27"/>
  <c r="F20" i="27" s="1"/>
  <c r="D20" i="27"/>
  <c r="E19" i="27"/>
  <c r="C45" i="27" s="1"/>
  <c r="I45" i="27" s="1"/>
  <c r="D19" i="27"/>
  <c r="E18" i="27"/>
  <c r="F18" i="27" s="1"/>
  <c r="D18" i="27"/>
  <c r="E17" i="27"/>
  <c r="C43" i="27" s="1"/>
  <c r="D43" i="27" s="1"/>
  <c r="D44" i="27" s="1"/>
  <c r="D17" i="27"/>
  <c r="E15" i="27"/>
  <c r="F15" i="27" s="1"/>
  <c r="D15" i="27"/>
  <c r="E14" i="27"/>
  <c r="D14" i="27"/>
  <c r="E13" i="27"/>
  <c r="F13" i="27" s="1"/>
  <c r="D13" i="27"/>
  <c r="E12" i="27"/>
  <c r="F12" i="27" s="1"/>
  <c r="D12" i="27"/>
  <c r="E11" i="27"/>
  <c r="D11" i="27"/>
  <c r="E10" i="27"/>
  <c r="C36" i="27" s="1"/>
  <c r="I36" i="27" s="1"/>
  <c r="D10" i="27"/>
  <c r="D17" i="25"/>
  <c r="D18" i="25"/>
  <c r="D19" i="25"/>
  <c r="D20" i="25"/>
  <c r="D21" i="25"/>
  <c r="D22" i="25"/>
  <c r="D24" i="25"/>
  <c r="D25" i="25"/>
  <c r="D26" i="25"/>
  <c r="D27" i="25"/>
  <c r="D28" i="25"/>
  <c r="D29" i="25"/>
  <c r="D12" i="25"/>
  <c r="D13" i="25"/>
  <c r="D14" i="25"/>
  <c r="D15" i="25"/>
  <c r="D11" i="25"/>
  <c r="D10" i="25"/>
  <c r="E47" i="32" l="1"/>
  <c r="J47" i="32" s="1"/>
  <c r="D47" i="32"/>
  <c r="D70" i="34"/>
  <c r="D71" i="34" s="1"/>
  <c r="I53" i="28"/>
  <c r="D53" i="28"/>
  <c r="D52" i="28" s="1"/>
  <c r="E41" i="28"/>
  <c r="J41" i="28" s="1"/>
  <c r="D41" i="28"/>
  <c r="D43" i="29"/>
  <c r="E43" i="29" s="1"/>
  <c r="J43" i="29" s="1"/>
  <c r="I54" i="28"/>
  <c r="D54" i="28"/>
  <c r="I36" i="28"/>
  <c r="D36" i="28"/>
  <c r="D37" i="28" s="1"/>
  <c r="F29" i="29"/>
  <c r="G29" i="29" s="1"/>
  <c r="F24" i="33"/>
  <c r="F38" i="34"/>
  <c r="F12" i="34"/>
  <c r="D75" i="34"/>
  <c r="G11" i="27"/>
  <c r="F37" i="27" s="1"/>
  <c r="C50" i="32"/>
  <c r="D63" i="34"/>
  <c r="D64" i="34" s="1"/>
  <c r="E49" i="35"/>
  <c r="J49" i="35" s="1"/>
  <c r="D50" i="35"/>
  <c r="E36" i="31"/>
  <c r="J36" i="31" s="1"/>
  <c r="E45" i="31"/>
  <c r="J45" i="31" s="1"/>
  <c r="E36" i="33"/>
  <c r="O36" i="33" s="1"/>
  <c r="D37" i="33"/>
  <c r="F17" i="27"/>
  <c r="F28" i="27"/>
  <c r="G28" i="27" s="1"/>
  <c r="F17" i="29"/>
  <c r="G17" i="29" s="1"/>
  <c r="F26" i="34"/>
  <c r="D54" i="31"/>
  <c r="E54" i="31" s="1"/>
  <c r="J54" i="31" s="1"/>
  <c r="F14" i="29"/>
  <c r="G14" i="29" s="1"/>
  <c r="F40" i="29" s="1"/>
  <c r="F28" i="32"/>
  <c r="G28" i="32" s="1"/>
  <c r="C45" i="33"/>
  <c r="F24" i="34"/>
  <c r="D68" i="34"/>
  <c r="D54" i="29"/>
  <c r="G14" i="27"/>
  <c r="J14" i="27" s="1"/>
  <c r="K14" i="27" s="1"/>
  <c r="F10" i="27"/>
  <c r="C45" i="29"/>
  <c r="F19" i="34"/>
  <c r="F11" i="27"/>
  <c r="F25" i="27"/>
  <c r="G25" i="27" s="1"/>
  <c r="F10" i="34"/>
  <c r="F17" i="34"/>
  <c r="D59" i="34"/>
  <c r="D58" i="34" s="1"/>
  <c r="E58" i="34" s="1"/>
  <c r="J58" i="34" s="1"/>
  <c r="K58" i="34" s="1"/>
  <c r="D36" i="29"/>
  <c r="D37" i="29" s="1"/>
  <c r="D36" i="30"/>
  <c r="D37" i="30" s="1"/>
  <c r="E37" i="30" s="1"/>
  <c r="D54" i="27"/>
  <c r="D36" i="27"/>
  <c r="D37" i="27" s="1"/>
  <c r="E43" i="27"/>
  <c r="J43" i="27" s="1"/>
  <c r="I54" i="32"/>
  <c r="D54" i="32"/>
  <c r="E54" i="32" s="1"/>
  <c r="J54" i="32" s="1"/>
  <c r="K54" i="32" s="1"/>
  <c r="D67" i="35"/>
  <c r="E67" i="35" s="1"/>
  <c r="J67" i="35" s="1"/>
  <c r="I67" i="35"/>
  <c r="K67" i="35" s="1"/>
  <c r="C57" i="35"/>
  <c r="I57" i="35" s="1"/>
  <c r="F25" i="35"/>
  <c r="G25" i="35" s="1"/>
  <c r="F64" i="35" s="1"/>
  <c r="F51" i="35"/>
  <c r="F81" i="35"/>
  <c r="I49" i="35"/>
  <c r="C53" i="35"/>
  <c r="D53" i="35" s="1"/>
  <c r="E53" i="35" s="1"/>
  <c r="J53" i="35" s="1"/>
  <c r="C56" i="35"/>
  <c r="D56" i="35" s="1"/>
  <c r="C72" i="35"/>
  <c r="I72" i="35" s="1"/>
  <c r="I79" i="35"/>
  <c r="F13" i="35"/>
  <c r="G13" i="35" s="1"/>
  <c r="F52" i="35" s="1"/>
  <c r="F20" i="35"/>
  <c r="G20" i="35" s="1"/>
  <c r="F59" i="35" s="1"/>
  <c r="F27" i="35"/>
  <c r="G27" i="35" s="1"/>
  <c r="F66" i="35" s="1"/>
  <c r="F32" i="35"/>
  <c r="G32" i="35" s="1"/>
  <c r="F71" i="35" s="1"/>
  <c r="F34" i="35"/>
  <c r="G34" i="35" s="1"/>
  <c r="F73" i="35" s="1"/>
  <c r="F39" i="35"/>
  <c r="G39" i="35" s="1"/>
  <c r="J39" i="35" s="1"/>
  <c r="K39" i="35" s="1"/>
  <c r="F41" i="35"/>
  <c r="G41" i="35" s="1"/>
  <c r="F80" i="35" s="1"/>
  <c r="F43" i="35"/>
  <c r="G43" i="35" s="1"/>
  <c r="J43" i="35" s="1"/>
  <c r="K43" i="35" s="1"/>
  <c r="I58" i="35"/>
  <c r="F12" i="35"/>
  <c r="G12" i="35" s="1"/>
  <c r="J12" i="35" s="1"/>
  <c r="K12" i="35" s="1"/>
  <c r="F19" i="35"/>
  <c r="G19" i="35" s="1"/>
  <c r="J19" i="35" s="1"/>
  <c r="K19" i="35" s="1"/>
  <c r="F21" i="35"/>
  <c r="G21" i="35" s="1"/>
  <c r="J21" i="35" s="1"/>
  <c r="K21" i="35" s="1"/>
  <c r="F24" i="35"/>
  <c r="G24" i="35" s="1"/>
  <c r="J24" i="35" s="1"/>
  <c r="K24" i="35" s="1"/>
  <c r="F28" i="35"/>
  <c r="G28" i="35" s="1"/>
  <c r="J28" i="35" s="1"/>
  <c r="K28" i="35" s="1"/>
  <c r="F31" i="35"/>
  <c r="G31" i="35" s="1"/>
  <c r="J31" i="35" s="1"/>
  <c r="K31" i="35" s="1"/>
  <c r="F33" i="35"/>
  <c r="G33" i="35" s="1"/>
  <c r="J33" i="35" s="1"/>
  <c r="K33" i="35" s="1"/>
  <c r="F35" i="35"/>
  <c r="G35" i="35" s="1"/>
  <c r="F74" i="35" s="1"/>
  <c r="F38" i="35"/>
  <c r="G38" i="35" s="1"/>
  <c r="F77" i="35" s="1"/>
  <c r="F40" i="35"/>
  <c r="G40" i="35" s="1"/>
  <c r="J40" i="35" s="1"/>
  <c r="K40" i="35" s="1"/>
  <c r="F42" i="35"/>
  <c r="G42" i="35" s="1"/>
  <c r="J42" i="35" s="1"/>
  <c r="K42" i="35" s="1"/>
  <c r="C54" i="35"/>
  <c r="I54" i="35" s="1"/>
  <c r="F11" i="35"/>
  <c r="G11" i="35" s="1"/>
  <c r="F50" i="35" s="1"/>
  <c r="F22" i="35"/>
  <c r="G22" i="35" s="1"/>
  <c r="F61" i="35" s="1"/>
  <c r="F29" i="35"/>
  <c r="G29" i="35" s="1"/>
  <c r="J29" i="35" s="1"/>
  <c r="K29" i="35" s="1"/>
  <c r="F36" i="35"/>
  <c r="G36" i="35" s="1"/>
  <c r="J36" i="35" s="1"/>
  <c r="K36" i="35" s="1"/>
  <c r="C78" i="35"/>
  <c r="I78" i="35" s="1"/>
  <c r="C75" i="35"/>
  <c r="I75" i="35" s="1"/>
  <c r="C60" i="35"/>
  <c r="I60" i="35" s="1"/>
  <c r="C70" i="35"/>
  <c r="J17" i="35"/>
  <c r="K17" i="35" s="1"/>
  <c r="I50" i="35"/>
  <c r="E50" i="35"/>
  <c r="J50" i="35" s="1"/>
  <c r="J15" i="35"/>
  <c r="K15" i="35" s="1"/>
  <c r="I64" i="35"/>
  <c r="J26" i="35"/>
  <c r="K26" i="35" s="1"/>
  <c r="F67" i="35"/>
  <c r="D61" i="35"/>
  <c r="E61" i="35" s="1"/>
  <c r="J61" i="35" s="1"/>
  <c r="I61" i="35"/>
  <c r="I71" i="35"/>
  <c r="I80" i="35"/>
  <c r="D80" i="35"/>
  <c r="D82" i="35"/>
  <c r="E82" i="35" s="1"/>
  <c r="J82" i="35" s="1"/>
  <c r="I82" i="35"/>
  <c r="K82" i="35" s="1"/>
  <c r="J32" i="35"/>
  <c r="K32" i="35" s="1"/>
  <c r="D74" i="35"/>
  <c r="E74" i="35" s="1"/>
  <c r="J74" i="35" s="1"/>
  <c r="I74" i="35"/>
  <c r="D77" i="35"/>
  <c r="I77" i="35"/>
  <c r="K49" i="35"/>
  <c r="D68" i="35"/>
  <c r="E68" i="35" s="1"/>
  <c r="J68" i="35" s="1"/>
  <c r="I68" i="35"/>
  <c r="D73" i="35"/>
  <c r="I73" i="35"/>
  <c r="F68" i="35"/>
  <c r="F82" i="35"/>
  <c r="F49" i="35"/>
  <c r="D52" i="35"/>
  <c r="I52" i="35"/>
  <c r="J14" i="35"/>
  <c r="K14" i="35" s="1"/>
  <c r="J18" i="35"/>
  <c r="K18" i="35" s="1"/>
  <c r="I59" i="35"/>
  <c r="D59" i="35"/>
  <c r="J25" i="35"/>
  <c r="K25" i="35" s="1"/>
  <c r="J35" i="35"/>
  <c r="K35" i="35" s="1"/>
  <c r="I65" i="35"/>
  <c r="D66" i="35"/>
  <c r="D75" i="35"/>
  <c r="E75" i="35" s="1"/>
  <c r="J75" i="35" s="1"/>
  <c r="K75" i="35" s="1"/>
  <c r="D63" i="35"/>
  <c r="D81" i="35"/>
  <c r="E81" i="35" s="1"/>
  <c r="J81" i="35" s="1"/>
  <c r="K81" i="35" s="1"/>
  <c r="E49" i="34"/>
  <c r="J49" i="34" s="1"/>
  <c r="I49" i="34"/>
  <c r="E67" i="34"/>
  <c r="J67" i="34" s="1"/>
  <c r="K67" i="34" s="1"/>
  <c r="I67" i="34"/>
  <c r="I51" i="34"/>
  <c r="I58" i="34"/>
  <c r="E79" i="34"/>
  <c r="J79" i="34" s="1"/>
  <c r="I79" i="34"/>
  <c r="F64" i="34"/>
  <c r="F18" i="34"/>
  <c r="E59" i="34"/>
  <c r="J59" i="34" s="1"/>
  <c r="K59" i="34" s="1"/>
  <c r="C78" i="34"/>
  <c r="I78" i="34" s="1"/>
  <c r="F36" i="34"/>
  <c r="G36" i="34" s="1"/>
  <c r="J36" i="34" s="1"/>
  <c r="K36" i="34" s="1"/>
  <c r="F29" i="34"/>
  <c r="F15" i="34"/>
  <c r="G43" i="34"/>
  <c r="J43" i="34" s="1"/>
  <c r="K43" i="34" s="1"/>
  <c r="C60" i="34"/>
  <c r="D60" i="34" s="1"/>
  <c r="C66" i="34"/>
  <c r="E71" i="34"/>
  <c r="J71" i="34" s="1"/>
  <c r="K71" i="34" s="1"/>
  <c r="F42" i="34"/>
  <c r="G42" i="34" s="1"/>
  <c r="F35" i="34"/>
  <c r="F28" i="34"/>
  <c r="F21" i="34"/>
  <c r="G21" i="34" s="1"/>
  <c r="F14" i="34"/>
  <c r="G14" i="34" s="1"/>
  <c r="G12" i="34"/>
  <c r="J12" i="34" s="1"/>
  <c r="K12" i="34" s="1"/>
  <c r="G25" i="34"/>
  <c r="J25" i="34" s="1"/>
  <c r="K25" i="34" s="1"/>
  <c r="G33" i="34"/>
  <c r="J33" i="34" s="1"/>
  <c r="K33" i="34" s="1"/>
  <c r="I70" i="34"/>
  <c r="F32" i="34"/>
  <c r="G32" i="34" s="1"/>
  <c r="G24" i="34"/>
  <c r="J24" i="34" s="1"/>
  <c r="K24" i="34" s="1"/>
  <c r="C72" i="34"/>
  <c r="F41" i="34"/>
  <c r="G41" i="34" s="1"/>
  <c r="F20" i="34"/>
  <c r="G20" i="34" s="1"/>
  <c r="F13" i="34"/>
  <c r="G13" i="34" s="1"/>
  <c r="G34" i="34"/>
  <c r="G22" i="34"/>
  <c r="J22" i="34" s="1"/>
  <c r="K22" i="34" s="1"/>
  <c r="I65" i="34"/>
  <c r="I72" i="34"/>
  <c r="E53" i="34"/>
  <c r="J53" i="34" s="1"/>
  <c r="I53" i="34"/>
  <c r="E50" i="34"/>
  <c r="J50" i="34" s="1"/>
  <c r="K50" i="34" s="1"/>
  <c r="E63" i="34"/>
  <c r="J63" i="34" s="1"/>
  <c r="K63" i="34" s="1"/>
  <c r="F82" i="34"/>
  <c r="I54" i="34"/>
  <c r="E54" i="34"/>
  <c r="J54" i="34" s="1"/>
  <c r="E80" i="34"/>
  <c r="J80" i="34" s="1"/>
  <c r="K80" i="34" s="1"/>
  <c r="I57" i="34"/>
  <c r="E57" i="34"/>
  <c r="J57" i="34" s="1"/>
  <c r="E74" i="34"/>
  <c r="J74" i="34" s="1"/>
  <c r="I74" i="34"/>
  <c r="E68" i="34"/>
  <c r="J68" i="34" s="1"/>
  <c r="K68" i="34" s="1"/>
  <c r="E56" i="34"/>
  <c r="J56" i="34" s="1"/>
  <c r="I56" i="34"/>
  <c r="E77" i="34"/>
  <c r="J77" i="34" s="1"/>
  <c r="I77" i="34"/>
  <c r="K49" i="34"/>
  <c r="I81" i="34"/>
  <c r="E81" i="34"/>
  <c r="J81" i="34" s="1"/>
  <c r="E75" i="34"/>
  <c r="J75" i="34" s="1"/>
  <c r="K75" i="34" s="1"/>
  <c r="C52" i="34"/>
  <c r="D52" i="34" s="1"/>
  <c r="D51" i="34" s="1"/>
  <c r="E51" i="34" s="1"/>
  <c r="J51" i="34" s="1"/>
  <c r="K51" i="34" s="1"/>
  <c r="C61" i="34"/>
  <c r="D61" i="34" s="1"/>
  <c r="C64" i="34"/>
  <c r="C73" i="34"/>
  <c r="D73" i="34" s="1"/>
  <c r="D72" i="34" s="1"/>
  <c r="E72" i="34" s="1"/>
  <c r="J72" i="34" s="1"/>
  <c r="C82" i="34"/>
  <c r="D82" i="34" s="1"/>
  <c r="G10" i="34"/>
  <c r="J10" i="34" s="1"/>
  <c r="K10" i="34" s="1"/>
  <c r="G11" i="34"/>
  <c r="G15" i="34"/>
  <c r="J15" i="34" s="1"/>
  <c r="K15" i="34" s="1"/>
  <c r="G17" i="34"/>
  <c r="G18" i="34"/>
  <c r="J18" i="34" s="1"/>
  <c r="K18" i="34" s="1"/>
  <c r="G19" i="34"/>
  <c r="J19" i="34" s="1"/>
  <c r="K19" i="34" s="1"/>
  <c r="G26" i="34"/>
  <c r="G27" i="34"/>
  <c r="J27" i="34" s="1"/>
  <c r="K27" i="34" s="1"/>
  <c r="G28" i="34"/>
  <c r="J28" i="34" s="1"/>
  <c r="K28" i="34" s="1"/>
  <c r="G29" i="34"/>
  <c r="G31" i="34"/>
  <c r="J31" i="34" s="1"/>
  <c r="K31" i="34" s="1"/>
  <c r="G35" i="34"/>
  <c r="G38" i="34"/>
  <c r="G39" i="34"/>
  <c r="J39" i="34" s="1"/>
  <c r="K39" i="34" s="1"/>
  <c r="G40" i="34"/>
  <c r="J40" i="34" s="1"/>
  <c r="K40" i="34" s="1"/>
  <c r="F21" i="33"/>
  <c r="F27" i="33"/>
  <c r="G27" i="33" s="1"/>
  <c r="J27" i="33" s="1"/>
  <c r="K27" i="33" s="1"/>
  <c r="C54" i="33"/>
  <c r="I54" i="33" s="1"/>
  <c r="F15" i="33"/>
  <c r="G10" i="33"/>
  <c r="F36" i="33" s="1"/>
  <c r="G12" i="33"/>
  <c r="J12" i="33" s="1"/>
  <c r="K12" i="33" s="1"/>
  <c r="F12" i="33"/>
  <c r="F18" i="33"/>
  <c r="G18" i="33" s="1"/>
  <c r="J18" i="33" s="1"/>
  <c r="K18" i="33" s="1"/>
  <c r="G22" i="33"/>
  <c r="D47" i="33"/>
  <c r="E47" i="33" s="1"/>
  <c r="J47" i="33" s="1"/>
  <c r="I47" i="33"/>
  <c r="D41" i="33"/>
  <c r="E41" i="33" s="1"/>
  <c r="J41" i="33" s="1"/>
  <c r="I41" i="33"/>
  <c r="D53" i="33"/>
  <c r="I53" i="33"/>
  <c r="I44" i="33"/>
  <c r="D50" i="33"/>
  <c r="I50" i="33"/>
  <c r="C39" i="33"/>
  <c r="C48" i="33"/>
  <c r="G11" i="33"/>
  <c r="F37" i="33" s="1"/>
  <c r="G13" i="33"/>
  <c r="F39" i="33" s="1"/>
  <c r="G17" i="33"/>
  <c r="J17" i="33" s="1"/>
  <c r="K17" i="33" s="1"/>
  <c r="G20" i="33"/>
  <c r="F46" i="33" s="1"/>
  <c r="G24" i="33"/>
  <c r="F50" i="33" s="1"/>
  <c r="G26" i="33"/>
  <c r="F52" i="33" s="1"/>
  <c r="G28" i="33"/>
  <c r="J28" i="33" s="1"/>
  <c r="K28" i="33" s="1"/>
  <c r="C52" i="33"/>
  <c r="C37" i="33"/>
  <c r="C46" i="33"/>
  <c r="F54" i="33"/>
  <c r="C55" i="33"/>
  <c r="C51" i="33"/>
  <c r="G14" i="33"/>
  <c r="F40" i="33" s="1"/>
  <c r="G19" i="33"/>
  <c r="J19" i="33" s="1"/>
  <c r="K19" i="33" s="1"/>
  <c r="G21" i="33"/>
  <c r="J21" i="33" s="1"/>
  <c r="K21" i="33" s="1"/>
  <c r="G25" i="33"/>
  <c r="J25" i="33" s="1"/>
  <c r="K25" i="33" s="1"/>
  <c r="G29" i="33"/>
  <c r="F55" i="33" s="1"/>
  <c r="C40" i="33"/>
  <c r="J10" i="33"/>
  <c r="K10" i="33" s="1"/>
  <c r="J22" i="33"/>
  <c r="K22" i="33" s="1"/>
  <c r="I36" i="33"/>
  <c r="C38" i="33"/>
  <c r="I45" i="33"/>
  <c r="F48" i="33"/>
  <c r="G15" i="33"/>
  <c r="J15" i="33" s="1"/>
  <c r="K15" i="33" s="1"/>
  <c r="C43" i="33"/>
  <c r="E36" i="32"/>
  <c r="J36" i="32" s="1"/>
  <c r="I36" i="32"/>
  <c r="F36" i="32"/>
  <c r="J10" i="32"/>
  <c r="K10" i="32" s="1"/>
  <c r="J28" i="32"/>
  <c r="K28" i="32" s="1"/>
  <c r="F13" i="32"/>
  <c r="G13" i="32" s="1"/>
  <c r="F39" i="32" s="1"/>
  <c r="F27" i="32"/>
  <c r="G27" i="32" s="1"/>
  <c r="J27" i="32" s="1"/>
  <c r="K27" i="32" s="1"/>
  <c r="E37" i="32"/>
  <c r="J37" i="32" s="1"/>
  <c r="K37" i="32" s="1"/>
  <c r="F26" i="32"/>
  <c r="G26" i="32" s="1"/>
  <c r="F52" i="32" s="1"/>
  <c r="F37" i="32"/>
  <c r="F38" i="32"/>
  <c r="F45" i="32"/>
  <c r="F20" i="32"/>
  <c r="G20" i="32" s="1"/>
  <c r="J20" i="32" s="1"/>
  <c r="K20" i="32" s="1"/>
  <c r="F11" i="32"/>
  <c r="G11" i="32" s="1"/>
  <c r="J11" i="32" s="1"/>
  <c r="K11" i="32" s="1"/>
  <c r="F43" i="32"/>
  <c r="F18" i="32"/>
  <c r="G18" i="32" s="1"/>
  <c r="F50" i="32"/>
  <c r="F25" i="32"/>
  <c r="G25" i="32" s="1"/>
  <c r="F51" i="32" s="1"/>
  <c r="C38" i="32"/>
  <c r="E38" i="32" s="1"/>
  <c r="J38" i="32" s="1"/>
  <c r="J12" i="32"/>
  <c r="K12" i="32" s="1"/>
  <c r="J19" i="32"/>
  <c r="K19" i="32" s="1"/>
  <c r="C45" i="32"/>
  <c r="F40" i="32"/>
  <c r="F15" i="32"/>
  <c r="G15" i="32" s="1"/>
  <c r="J15" i="32" s="1"/>
  <c r="K15" i="32" s="1"/>
  <c r="J18" i="32"/>
  <c r="K18" i="32" s="1"/>
  <c r="F47" i="32"/>
  <c r="F22" i="32"/>
  <c r="G22" i="32" s="1"/>
  <c r="J22" i="32" s="1"/>
  <c r="K22" i="32" s="1"/>
  <c r="F54" i="32"/>
  <c r="F29" i="32"/>
  <c r="G29" i="32" s="1"/>
  <c r="J29" i="32" s="1"/>
  <c r="K29" i="32" s="1"/>
  <c r="F46" i="32"/>
  <c r="I39" i="32"/>
  <c r="E39" i="32"/>
  <c r="J39" i="32" s="1"/>
  <c r="E46" i="32"/>
  <c r="J46" i="32" s="1"/>
  <c r="I46" i="32"/>
  <c r="I53" i="32"/>
  <c r="E53" i="32"/>
  <c r="J53" i="32" s="1"/>
  <c r="I44" i="32"/>
  <c r="I51" i="32"/>
  <c r="K36" i="32"/>
  <c r="I41" i="32"/>
  <c r="E41" i="32"/>
  <c r="J41" i="32" s="1"/>
  <c r="I48" i="32"/>
  <c r="E48" i="32"/>
  <c r="J48" i="32" s="1"/>
  <c r="E55" i="32"/>
  <c r="J55" i="32" s="1"/>
  <c r="I55" i="32"/>
  <c r="C40" i="32"/>
  <c r="D40" i="32" s="1"/>
  <c r="C43" i="32"/>
  <c r="D43" i="32" s="1"/>
  <c r="D44" i="32" s="1"/>
  <c r="E44" i="32" s="1"/>
  <c r="J44" i="32" s="1"/>
  <c r="F44" i="32"/>
  <c r="I47" i="32"/>
  <c r="K47" i="32" s="1"/>
  <c r="I50" i="32"/>
  <c r="C52" i="32"/>
  <c r="I44" i="31"/>
  <c r="E41" i="31"/>
  <c r="J41" i="31" s="1"/>
  <c r="I41" i="31"/>
  <c r="E47" i="31"/>
  <c r="J47" i="31" s="1"/>
  <c r="I47" i="31"/>
  <c r="J20" i="31"/>
  <c r="K20" i="31" s="1"/>
  <c r="E50" i="31"/>
  <c r="J50" i="31" s="1"/>
  <c r="I50" i="31"/>
  <c r="E53" i="31"/>
  <c r="J53" i="31" s="1"/>
  <c r="I53" i="31"/>
  <c r="F10" i="31"/>
  <c r="G10" i="31" s="1"/>
  <c r="J10" i="31" s="1"/>
  <c r="K10" i="31" s="1"/>
  <c r="F11" i="31"/>
  <c r="G11" i="31" s="1"/>
  <c r="F37" i="31" s="1"/>
  <c r="F12" i="31"/>
  <c r="G12" i="31" s="1"/>
  <c r="J12" i="31" s="1"/>
  <c r="K12" i="31" s="1"/>
  <c r="F13" i="31"/>
  <c r="G13" i="31" s="1"/>
  <c r="F39" i="31" s="1"/>
  <c r="F14" i="31"/>
  <c r="G14" i="31" s="1"/>
  <c r="F40" i="31" s="1"/>
  <c r="F15" i="31"/>
  <c r="G15" i="31" s="1"/>
  <c r="F41" i="31" s="1"/>
  <c r="F17" i="31"/>
  <c r="G17" i="31" s="1"/>
  <c r="J17" i="31" s="1"/>
  <c r="K17" i="31" s="1"/>
  <c r="F18" i="31"/>
  <c r="G18" i="31" s="1"/>
  <c r="J18" i="31" s="1"/>
  <c r="K18" i="31" s="1"/>
  <c r="F19" i="31"/>
  <c r="G19" i="31" s="1"/>
  <c r="J19" i="31" s="1"/>
  <c r="K19" i="31" s="1"/>
  <c r="F20" i="31"/>
  <c r="G20" i="31" s="1"/>
  <c r="F46" i="31" s="1"/>
  <c r="F21" i="31"/>
  <c r="G21" i="31" s="1"/>
  <c r="F22" i="31"/>
  <c r="G22" i="31" s="1"/>
  <c r="F48" i="31" s="1"/>
  <c r="F24" i="31"/>
  <c r="G24" i="31" s="1"/>
  <c r="J24" i="31" s="1"/>
  <c r="K24" i="31" s="1"/>
  <c r="F25" i="31"/>
  <c r="G25" i="31" s="1"/>
  <c r="J25" i="31" s="1"/>
  <c r="K25" i="31" s="1"/>
  <c r="F26" i="31"/>
  <c r="G26" i="31" s="1"/>
  <c r="F52" i="31" s="1"/>
  <c r="F27" i="31"/>
  <c r="G27" i="31" s="1"/>
  <c r="J27" i="31" s="1"/>
  <c r="K27" i="31" s="1"/>
  <c r="F28" i="31"/>
  <c r="G28" i="31" s="1"/>
  <c r="F54" i="31" s="1"/>
  <c r="F29" i="31"/>
  <c r="G29" i="31" s="1"/>
  <c r="F55" i="31" s="1"/>
  <c r="C40" i="31"/>
  <c r="D40" i="31" s="1"/>
  <c r="C43" i="31"/>
  <c r="D43" i="31" s="1"/>
  <c r="D44" i="31" s="1"/>
  <c r="E44" i="31" s="1"/>
  <c r="J44" i="31" s="1"/>
  <c r="C52" i="31"/>
  <c r="F53" i="31"/>
  <c r="C37" i="31"/>
  <c r="F45" i="31"/>
  <c r="C46" i="31"/>
  <c r="D46" i="31" s="1"/>
  <c r="D45" i="31" s="1"/>
  <c r="C55" i="31"/>
  <c r="D55" i="31" s="1"/>
  <c r="C39" i="31"/>
  <c r="D39" i="31" s="1"/>
  <c r="D38" i="31" s="1"/>
  <c r="F47" i="31"/>
  <c r="C48" i="31"/>
  <c r="D48" i="31" s="1"/>
  <c r="C51" i="31"/>
  <c r="J14" i="31"/>
  <c r="K14" i="31" s="1"/>
  <c r="J21" i="31"/>
  <c r="K21" i="31" s="1"/>
  <c r="J26" i="31"/>
  <c r="K26" i="31" s="1"/>
  <c r="I36" i="31"/>
  <c r="K36" i="31" s="1"/>
  <c r="C38" i="31"/>
  <c r="I45" i="31"/>
  <c r="K45" i="31" s="1"/>
  <c r="I54" i="31"/>
  <c r="E47" i="30"/>
  <c r="J47" i="30" s="1"/>
  <c r="I47" i="30"/>
  <c r="I44" i="30"/>
  <c r="E38" i="30"/>
  <c r="J38" i="30" s="1"/>
  <c r="I38" i="30"/>
  <c r="E41" i="30"/>
  <c r="J41" i="30" s="1"/>
  <c r="I41" i="30"/>
  <c r="E50" i="30"/>
  <c r="J50" i="30" s="1"/>
  <c r="I50" i="30"/>
  <c r="I53" i="30"/>
  <c r="E53" i="30"/>
  <c r="J53" i="30" s="1"/>
  <c r="C48" i="30"/>
  <c r="D48" i="30" s="1"/>
  <c r="C51" i="30"/>
  <c r="E54" i="30"/>
  <c r="J54" i="30" s="1"/>
  <c r="K54" i="30" s="1"/>
  <c r="F10" i="30"/>
  <c r="G10" i="30" s="1"/>
  <c r="J10" i="30" s="1"/>
  <c r="K10" i="30" s="1"/>
  <c r="F11" i="30"/>
  <c r="G11" i="30" s="1"/>
  <c r="F37" i="30" s="1"/>
  <c r="F12" i="30"/>
  <c r="G12" i="30" s="1"/>
  <c r="J12" i="30" s="1"/>
  <c r="K12" i="30" s="1"/>
  <c r="F13" i="30"/>
  <c r="G13" i="30" s="1"/>
  <c r="F39" i="30" s="1"/>
  <c r="F14" i="30"/>
  <c r="G14" i="30" s="1"/>
  <c r="F40" i="30" s="1"/>
  <c r="F15" i="30"/>
  <c r="G15" i="30" s="1"/>
  <c r="F41" i="30" s="1"/>
  <c r="F17" i="30"/>
  <c r="G17" i="30" s="1"/>
  <c r="F43" i="30" s="1"/>
  <c r="F18" i="30"/>
  <c r="G18" i="30" s="1"/>
  <c r="F44" i="30" s="1"/>
  <c r="F19" i="30"/>
  <c r="G19" i="30" s="1"/>
  <c r="J19" i="30" s="1"/>
  <c r="K19" i="30" s="1"/>
  <c r="F20" i="30"/>
  <c r="G20" i="30" s="1"/>
  <c r="F46" i="30" s="1"/>
  <c r="F21" i="30"/>
  <c r="G21" i="30" s="1"/>
  <c r="J21" i="30" s="1"/>
  <c r="K21" i="30" s="1"/>
  <c r="F22" i="30"/>
  <c r="G22" i="30" s="1"/>
  <c r="F48" i="30" s="1"/>
  <c r="F24" i="30"/>
  <c r="G24" i="30" s="1"/>
  <c r="J24" i="30" s="1"/>
  <c r="K24" i="30" s="1"/>
  <c r="F25" i="30"/>
  <c r="G25" i="30" s="1"/>
  <c r="F51" i="30" s="1"/>
  <c r="F26" i="30"/>
  <c r="G26" i="30" s="1"/>
  <c r="F52" i="30" s="1"/>
  <c r="F27" i="30"/>
  <c r="G27" i="30" s="1"/>
  <c r="F53" i="30" s="1"/>
  <c r="F28" i="30"/>
  <c r="G28" i="30" s="1"/>
  <c r="J28" i="30" s="1"/>
  <c r="K28" i="30" s="1"/>
  <c r="F29" i="30"/>
  <c r="G29" i="30" s="1"/>
  <c r="F55" i="30" s="1"/>
  <c r="C40" i="30"/>
  <c r="D40" i="30" s="1"/>
  <c r="C43" i="30"/>
  <c r="D43" i="30" s="1"/>
  <c r="D44" i="30" s="1"/>
  <c r="E44" i="30" s="1"/>
  <c r="J44" i="30" s="1"/>
  <c r="C52" i="30"/>
  <c r="C37" i="30"/>
  <c r="C46" i="30"/>
  <c r="D46" i="30" s="1"/>
  <c r="D45" i="30" s="1"/>
  <c r="E45" i="30" s="1"/>
  <c r="J45" i="30" s="1"/>
  <c r="K45" i="30" s="1"/>
  <c r="C55" i="30"/>
  <c r="D55" i="30" s="1"/>
  <c r="C39" i="30"/>
  <c r="D39" i="30" s="1"/>
  <c r="D38" i="30" s="1"/>
  <c r="E52" i="29"/>
  <c r="J52" i="29" s="1"/>
  <c r="I52" i="29"/>
  <c r="E40" i="29"/>
  <c r="J40" i="29" s="1"/>
  <c r="I40" i="29"/>
  <c r="K40" i="29" s="1"/>
  <c r="F24" i="29"/>
  <c r="G24" i="29" s="1"/>
  <c r="J24" i="29" s="1"/>
  <c r="K24" i="29" s="1"/>
  <c r="I43" i="29"/>
  <c r="C41" i="29"/>
  <c r="D41" i="29" s="1"/>
  <c r="F28" i="29"/>
  <c r="G28" i="29" s="1"/>
  <c r="J28" i="29" s="1"/>
  <c r="K28" i="29" s="1"/>
  <c r="F27" i="29"/>
  <c r="G27" i="29" s="1"/>
  <c r="F20" i="29"/>
  <c r="G20" i="29" s="1"/>
  <c r="F46" i="29" s="1"/>
  <c r="C44" i="29"/>
  <c r="D44" i="29" s="1"/>
  <c r="F26" i="29"/>
  <c r="G26" i="29" s="1"/>
  <c r="J26" i="29" s="1"/>
  <c r="K26" i="29" s="1"/>
  <c r="F12" i="29"/>
  <c r="G12" i="29" s="1"/>
  <c r="J12" i="29" s="1"/>
  <c r="K12" i="29" s="1"/>
  <c r="F45" i="29"/>
  <c r="F11" i="29"/>
  <c r="G11" i="29" s="1"/>
  <c r="J11" i="29" s="1"/>
  <c r="K11" i="29" s="1"/>
  <c r="F48" i="29"/>
  <c r="F39" i="29"/>
  <c r="F51" i="29"/>
  <c r="F54" i="29"/>
  <c r="F36" i="29"/>
  <c r="E46" i="29"/>
  <c r="J46" i="29" s="1"/>
  <c r="I46" i="29"/>
  <c r="I53" i="29"/>
  <c r="E53" i="29"/>
  <c r="J53" i="29" s="1"/>
  <c r="E55" i="29"/>
  <c r="J55" i="29" s="1"/>
  <c r="I55" i="29"/>
  <c r="E50" i="29"/>
  <c r="J50" i="29" s="1"/>
  <c r="I50" i="29"/>
  <c r="J18" i="29"/>
  <c r="K18" i="29" s="1"/>
  <c r="F44" i="29"/>
  <c r="J20" i="29"/>
  <c r="K20" i="29" s="1"/>
  <c r="F53" i="29"/>
  <c r="J27" i="29"/>
  <c r="K27" i="29" s="1"/>
  <c r="J29" i="29"/>
  <c r="K29" i="29" s="1"/>
  <c r="F55" i="29"/>
  <c r="I38" i="29"/>
  <c r="E47" i="29"/>
  <c r="J47" i="29" s="1"/>
  <c r="I47" i="29"/>
  <c r="F43" i="29"/>
  <c r="J17" i="29"/>
  <c r="K17" i="29" s="1"/>
  <c r="E37" i="29"/>
  <c r="J37" i="29" s="1"/>
  <c r="I37" i="29"/>
  <c r="J15" i="29"/>
  <c r="K15" i="29" s="1"/>
  <c r="F41" i="29"/>
  <c r="E36" i="29"/>
  <c r="J36" i="29" s="1"/>
  <c r="K36" i="29" s="1"/>
  <c r="C39" i="29"/>
  <c r="D39" i="29" s="1"/>
  <c r="D38" i="29" s="1"/>
  <c r="E38" i="29" s="1"/>
  <c r="J38" i="29" s="1"/>
  <c r="F47" i="29"/>
  <c r="C48" i="29"/>
  <c r="D48" i="29" s="1"/>
  <c r="C51" i="29"/>
  <c r="D51" i="29" s="1"/>
  <c r="E54" i="29"/>
  <c r="J54" i="29" s="1"/>
  <c r="K54" i="29" s="1"/>
  <c r="I50" i="28"/>
  <c r="E50" i="28"/>
  <c r="J50" i="28" s="1"/>
  <c r="J11" i="28"/>
  <c r="K11" i="28" s="1"/>
  <c r="E47" i="28"/>
  <c r="J47" i="28" s="1"/>
  <c r="I47" i="28"/>
  <c r="I38" i="28"/>
  <c r="F48" i="28"/>
  <c r="E54" i="28"/>
  <c r="J54" i="28" s="1"/>
  <c r="K54" i="28" s="1"/>
  <c r="F10" i="28"/>
  <c r="G10" i="28" s="1"/>
  <c r="J10" i="28" s="1"/>
  <c r="K10" i="28" s="1"/>
  <c r="F11" i="28"/>
  <c r="G11" i="28" s="1"/>
  <c r="F37" i="28" s="1"/>
  <c r="F12" i="28"/>
  <c r="G12" i="28" s="1"/>
  <c r="F38" i="28" s="1"/>
  <c r="F13" i="28"/>
  <c r="G13" i="28" s="1"/>
  <c r="F39" i="28" s="1"/>
  <c r="F14" i="28"/>
  <c r="G14" i="28" s="1"/>
  <c r="F40" i="28" s="1"/>
  <c r="F15" i="28"/>
  <c r="G15" i="28" s="1"/>
  <c r="J15" i="28" s="1"/>
  <c r="K15" i="28" s="1"/>
  <c r="F17" i="28"/>
  <c r="G17" i="28" s="1"/>
  <c r="F43" i="28" s="1"/>
  <c r="F18" i="28"/>
  <c r="G18" i="28" s="1"/>
  <c r="F44" i="28" s="1"/>
  <c r="F19" i="28"/>
  <c r="G19" i="28" s="1"/>
  <c r="J19" i="28" s="1"/>
  <c r="K19" i="28" s="1"/>
  <c r="F20" i="28"/>
  <c r="G20" i="28" s="1"/>
  <c r="F46" i="28" s="1"/>
  <c r="F21" i="28"/>
  <c r="G21" i="28" s="1"/>
  <c r="J21" i="28" s="1"/>
  <c r="K21" i="28" s="1"/>
  <c r="F22" i="28"/>
  <c r="G22" i="28" s="1"/>
  <c r="F24" i="28"/>
  <c r="G24" i="28" s="1"/>
  <c r="J24" i="28" s="1"/>
  <c r="K24" i="28" s="1"/>
  <c r="F25" i="28"/>
  <c r="G25" i="28" s="1"/>
  <c r="J25" i="28" s="1"/>
  <c r="K25" i="28" s="1"/>
  <c r="F26" i="28"/>
  <c r="G26" i="28" s="1"/>
  <c r="F52" i="28" s="1"/>
  <c r="F27" i="28"/>
  <c r="G27" i="28" s="1"/>
  <c r="F53" i="28" s="1"/>
  <c r="F28" i="28"/>
  <c r="G28" i="28" s="1"/>
  <c r="J28" i="28" s="1"/>
  <c r="K28" i="28" s="1"/>
  <c r="F29" i="28"/>
  <c r="G29" i="28" s="1"/>
  <c r="F55" i="28" s="1"/>
  <c r="C40" i="28"/>
  <c r="D40" i="28" s="1"/>
  <c r="C43" i="28"/>
  <c r="D43" i="28" s="1"/>
  <c r="D44" i="28" s="1"/>
  <c r="E44" i="28" s="1"/>
  <c r="J44" i="28" s="1"/>
  <c r="C52" i="28"/>
  <c r="E53" i="28"/>
  <c r="J53" i="28" s="1"/>
  <c r="F47" i="28"/>
  <c r="C51" i="28"/>
  <c r="C37" i="28"/>
  <c r="I41" i="28"/>
  <c r="I44" i="28"/>
  <c r="C46" i="28"/>
  <c r="D46" i="28" s="1"/>
  <c r="D45" i="28" s="1"/>
  <c r="E45" i="28" s="1"/>
  <c r="J45" i="28" s="1"/>
  <c r="K45" i="28" s="1"/>
  <c r="C55" i="28"/>
  <c r="D55" i="28" s="1"/>
  <c r="C39" i="28"/>
  <c r="D39" i="28" s="1"/>
  <c r="D38" i="28" s="1"/>
  <c r="E38" i="28" s="1"/>
  <c r="J38" i="28" s="1"/>
  <c r="C48" i="28"/>
  <c r="D48" i="28" s="1"/>
  <c r="J22" i="28"/>
  <c r="K22" i="28" s="1"/>
  <c r="G18" i="27"/>
  <c r="F44" i="27" s="1"/>
  <c r="C40" i="27"/>
  <c r="D40" i="27" s="1"/>
  <c r="C51" i="27"/>
  <c r="I51" i="27" s="1"/>
  <c r="C46" i="27"/>
  <c r="D46" i="27" s="1"/>
  <c r="D45" i="27" s="1"/>
  <c r="E45" i="27" s="1"/>
  <c r="J45" i="27" s="1"/>
  <c r="K45" i="27" s="1"/>
  <c r="C50" i="27"/>
  <c r="D50" i="27" s="1"/>
  <c r="D51" i="27" s="1"/>
  <c r="E51" i="27" s="1"/>
  <c r="J51" i="27" s="1"/>
  <c r="C53" i="27"/>
  <c r="D53" i="27" s="1"/>
  <c r="D52" i="27" s="1"/>
  <c r="E36" i="27"/>
  <c r="J36" i="27" s="1"/>
  <c r="K36" i="27" s="1"/>
  <c r="G10" i="27"/>
  <c r="J10" i="27" s="1"/>
  <c r="K10" i="27" s="1"/>
  <c r="G13" i="27"/>
  <c r="J13" i="27" s="1"/>
  <c r="K13" i="27" s="1"/>
  <c r="G17" i="27"/>
  <c r="J17" i="27" s="1"/>
  <c r="K17" i="27" s="1"/>
  <c r="G20" i="27"/>
  <c r="F46" i="27" s="1"/>
  <c r="G24" i="27"/>
  <c r="J24" i="27" s="1"/>
  <c r="K24" i="27" s="1"/>
  <c r="G27" i="27"/>
  <c r="J27" i="27" s="1"/>
  <c r="K27" i="27" s="1"/>
  <c r="I43" i="27"/>
  <c r="K43" i="27" s="1"/>
  <c r="E44" i="27"/>
  <c r="J44" i="27" s="1"/>
  <c r="K44" i="27" s="1"/>
  <c r="C38" i="27"/>
  <c r="C52" i="27"/>
  <c r="C55" i="27"/>
  <c r="D55" i="27" s="1"/>
  <c r="C48" i="27"/>
  <c r="D48" i="27" s="1"/>
  <c r="G12" i="27"/>
  <c r="F38" i="27" s="1"/>
  <c r="G15" i="27"/>
  <c r="F41" i="27" s="1"/>
  <c r="G19" i="27"/>
  <c r="J19" i="27" s="1"/>
  <c r="K19" i="27" s="1"/>
  <c r="G22" i="27"/>
  <c r="F48" i="27" s="1"/>
  <c r="G26" i="27"/>
  <c r="F52" i="27" s="1"/>
  <c r="G29" i="27"/>
  <c r="F55" i="27" s="1"/>
  <c r="C37" i="27"/>
  <c r="C47" i="27"/>
  <c r="D47" i="27" s="1"/>
  <c r="J21" i="27"/>
  <c r="K21" i="27" s="1"/>
  <c r="J28" i="27"/>
  <c r="K28" i="27" s="1"/>
  <c r="F54" i="27"/>
  <c r="C39" i="27"/>
  <c r="D39" i="27" s="1"/>
  <c r="D38" i="27" s="1"/>
  <c r="C41" i="27"/>
  <c r="D41" i="27" s="1"/>
  <c r="F47" i="27"/>
  <c r="E54" i="27"/>
  <c r="J54" i="27" s="1"/>
  <c r="K54" i="27" s="1"/>
  <c r="F51" i="27" l="1"/>
  <c r="J25" i="27"/>
  <c r="K25" i="27" s="1"/>
  <c r="E59" i="35"/>
  <c r="J59" i="35" s="1"/>
  <c r="D58" i="35"/>
  <c r="E58" i="35" s="1"/>
  <c r="J58" i="35" s="1"/>
  <c r="K58" i="35" s="1"/>
  <c r="E80" i="35"/>
  <c r="J80" i="35" s="1"/>
  <c r="D79" i="35"/>
  <c r="E79" i="35" s="1"/>
  <c r="J79" i="35" s="1"/>
  <c r="K79" i="35" s="1"/>
  <c r="I45" i="29"/>
  <c r="D45" i="29"/>
  <c r="E45" i="29" s="1"/>
  <c r="J45" i="29" s="1"/>
  <c r="K45" i="29" s="1"/>
  <c r="F54" i="28"/>
  <c r="K53" i="28"/>
  <c r="E36" i="28"/>
  <c r="J36" i="28" s="1"/>
  <c r="K36" i="28" s="1"/>
  <c r="F38" i="29"/>
  <c r="F52" i="29"/>
  <c r="K46" i="32"/>
  <c r="F72" i="34"/>
  <c r="D66" i="34"/>
  <c r="D65" i="34" s="1"/>
  <c r="E65" i="34" s="1"/>
  <c r="J65" i="34" s="1"/>
  <c r="E66" i="35"/>
  <c r="J66" i="35" s="1"/>
  <c r="K66" i="35" s="1"/>
  <c r="D65" i="35"/>
  <c r="E65" i="35" s="1"/>
  <c r="J65" i="35" s="1"/>
  <c r="K65" i="35" s="1"/>
  <c r="E77" i="35"/>
  <c r="J77" i="35" s="1"/>
  <c r="D78" i="35"/>
  <c r="E78" i="35" s="1"/>
  <c r="J78" i="35" s="1"/>
  <c r="K78" i="35" s="1"/>
  <c r="K44" i="28"/>
  <c r="K52" i="29"/>
  <c r="F38" i="31"/>
  <c r="F63" i="34"/>
  <c r="D54" i="35"/>
  <c r="E54" i="35" s="1"/>
  <c r="J54" i="35" s="1"/>
  <c r="K54" i="35" s="1"/>
  <c r="F72" i="35"/>
  <c r="I38" i="32"/>
  <c r="E53" i="33"/>
  <c r="J53" i="33" s="1"/>
  <c r="K53" i="33" s="1"/>
  <c r="D52" i="33"/>
  <c r="E52" i="33" s="1"/>
  <c r="J52" i="33" s="1"/>
  <c r="F40" i="27"/>
  <c r="J18" i="27"/>
  <c r="K18" i="27" s="1"/>
  <c r="F50" i="28"/>
  <c r="K41" i="28"/>
  <c r="F41" i="28"/>
  <c r="J27" i="30"/>
  <c r="K27" i="30" s="1"/>
  <c r="J22" i="31"/>
  <c r="K22" i="31" s="1"/>
  <c r="J13" i="33"/>
  <c r="K13" i="33" s="1"/>
  <c r="D54" i="33"/>
  <c r="E54" i="33" s="1"/>
  <c r="J54" i="33" s="1"/>
  <c r="K54" i="33" s="1"/>
  <c r="I53" i="35"/>
  <c r="K53" i="35" s="1"/>
  <c r="E73" i="35"/>
  <c r="J73" i="35" s="1"/>
  <c r="K73" i="35" s="1"/>
  <c r="D72" i="35"/>
  <c r="J27" i="35"/>
  <c r="K27" i="35" s="1"/>
  <c r="F70" i="35"/>
  <c r="J36" i="33"/>
  <c r="K36" i="33" s="1"/>
  <c r="E70" i="34"/>
  <c r="J70" i="34" s="1"/>
  <c r="J14" i="29"/>
  <c r="K14" i="29" s="1"/>
  <c r="K46" i="29"/>
  <c r="J13" i="32"/>
  <c r="K13" i="32" s="1"/>
  <c r="E52" i="35"/>
  <c r="J52" i="35" s="1"/>
  <c r="D51" i="35"/>
  <c r="E51" i="35" s="1"/>
  <c r="J51" i="35" s="1"/>
  <c r="K51" i="35" s="1"/>
  <c r="J11" i="27"/>
  <c r="K11" i="27" s="1"/>
  <c r="F36" i="28"/>
  <c r="K43" i="29"/>
  <c r="E36" i="30"/>
  <c r="J36" i="30" s="1"/>
  <c r="K36" i="30" s="1"/>
  <c r="E50" i="33"/>
  <c r="J50" i="33" s="1"/>
  <c r="K50" i="33" s="1"/>
  <c r="D51" i="33"/>
  <c r="E63" i="35"/>
  <c r="J63" i="35" s="1"/>
  <c r="K63" i="35" s="1"/>
  <c r="D64" i="35"/>
  <c r="E64" i="35" s="1"/>
  <c r="J64" i="35" s="1"/>
  <c r="K64" i="35" s="1"/>
  <c r="K50" i="29"/>
  <c r="K54" i="31"/>
  <c r="J13" i="31"/>
  <c r="K13" i="31" s="1"/>
  <c r="K70" i="34"/>
  <c r="J20" i="35"/>
  <c r="K20" i="35" s="1"/>
  <c r="E56" i="35"/>
  <c r="J56" i="35" s="1"/>
  <c r="D57" i="35"/>
  <c r="E57" i="35" s="1"/>
  <c r="J57" i="35" s="1"/>
  <c r="K57" i="35" s="1"/>
  <c r="D50" i="32"/>
  <c r="D51" i="32" s="1"/>
  <c r="E51" i="32" s="1"/>
  <c r="J51" i="32" s="1"/>
  <c r="K79" i="34"/>
  <c r="K65" i="34"/>
  <c r="K38" i="32"/>
  <c r="K47" i="33"/>
  <c r="J42" i="34"/>
  <c r="K42" i="34" s="1"/>
  <c r="F81" i="34"/>
  <c r="F53" i="32"/>
  <c r="J41" i="35"/>
  <c r="K41" i="35" s="1"/>
  <c r="D70" i="35"/>
  <c r="I70" i="35"/>
  <c r="F79" i="35"/>
  <c r="F63" i="35"/>
  <c r="J13" i="35"/>
  <c r="K13" i="35" s="1"/>
  <c r="J22" i="35"/>
  <c r="K22" i="35" s="1"/>
  <c r="E72" i="35"/>
  <c r="J72" i="35" s="1"/>
  <c r="K72" i="35" s="1"/>
  <c r="J38" i="35"/>
  <c r="K38" i="35" s="1"/>
  <c r="J11" i="35"/>
  <c r="K11" i="35" s="1"/>
  <c r="J34" i="35"/>
  <c r="K34" i="35" s="1"/>
  <c r="F78" i="35"/>
  <c r="F75" i="35"/>
  <c r="F60" i="35"/>
  <c r="D60" i="35"/>
  <c r="E60" i="35" s="1"/>
  <c r="J60" i="35" s="1"/>
  <c r="K60" i="35" s="1"/>
  <c r="I56" i="35"/>
  <c r="K56" i="35" s="1"/>
  <c r="K68" i="35"/>
  <c r="K77" i="35"/>
  <c r="F58" i="35"/>
  <c r="K53" i="32"/>
  <c r="K53" i="31"/>
  <c r="K50" i="30"/>
  <c r="K47" i="29"/>
  <c r="K38" i="28"/>
  <c r="K50" i="35"/>
  <c r="K74" i="35"/>
  <c r="K61" i="35"/>
  <c r="K59" i="35"/>
  <c r="K52" i="35"/>
  <c r="K80" i="35"/>
  <c r="K74" i="34"/>
  <c r="J21" i="34"/>
  <c r="K21" i="34" s="1"/>
  <c r="F60" i="34"/>
  <c r="F52" i="34"/>
  <c r="J13" i="34"/>
  <c r="K13" i="34" s="1"/>
  <c r="K81" i="34"/>
  <c r="F51" i="34"/>
  <c r="F61" i="34"/>
  <c r="I66" i="34"/>
  <c r="I60" i="34"/>
  <c r="E60" i="34"/>
  <c r="J60" i="34" s="1"/>
  <c r="E78" i="34"/>
  <c r="J78" i="34" s="1"/>
  <c r="K78" i="34" s="1"/>
  <c r="F70" i="34"/>
  <c r="F79" i="34"/>
  <c r="F78" i="34"/>
  <c r="F73" i="34"/>
  <c r="J34" i="34"/>
  <c r="K34" i="34" s="1"/>
  <c r="F49" i="34"/>
  <c r="E73" i="34"/>
  <c r="J73" i="34" s="1"/>
  <c r="I73" i="34"/>
  <c r="F75" i="34"/>
  <c r="F74" i="34"/>
  <c r="J35" i="34"/>
  <c r="K35" i="34" s="1"/>
  <c r="F66" i="34"/>
  <c r="F80" i="34"/>
  <c r="J41" i="34"/>
  <c r="K41" i="34" s="1"/>
  <c r="F71" i="34"/>
  <c r="J32" i="34"/>
  <c r="K32" i="34" s="1"/>
  <c r="F59" i="34"/>
  <c r="J20" i="34"/>
  <c r="K20" i="34" s="1"/>
  <c r="F50" i="34"/>
  <c r="J11" i="34"/>
  <c r="K11" i="34" s="1"/>
  <c r="E64" i="34"/>
  <c r="J64" i="34" s="1"/>
  <c r="I64" i="34"/>
  <c r="K57" i="34"/>
  <c r="F67" i="34"/>
  <c r="K72" i="34"/>
  <c r="F77" i="34"/>
  <c r="J38" i="34"/>
  <c r="K38" i="34" s="1"/>
  <c r="F53" i="34"/>
  <c r="J14" i="34"/>
  <c r="K14" i="34" s="1"/>
  <c r="K56" i="34"/>
  <c r="K54" i="34"/>
  <c r="F57" i="34"/>
  <c r="F58" i="34"/>
  <c r="J17" i="34"/>
  <c r="K17" i="34" s="1"/>
  <c r="F56" i="34"/>
  <c r="E52" i="34"/>
  <c r="J52" i="34" s="1"/>
  <c r="I52" i="34"/>
  <c r="J26" i="34"/>
  <c r="K26" i="34" s="1"/>
  <c r="F65" i="34"/>
  <c r="F68" i="34"/>
  <c r="J29" i="34"/>
  <c r="K29" i="34" s="1"/>
  <c r="E82" i="34"/>
  <c r="J82" i="34" s="1"/>
  <c r="I82" i="34"/>
  <c r="E61" i="34"/>
  <c r="J61" i="34" s="1"/>
  <c r="I61" i="34"/>
  <c r="K77" i="34"/>
  <c r="F54" i="34"/>
  <c r="K53" i="34"/>
  <c r="J14" i="33"/>
  <c r="K14" i="33" s="1"/>
  <c r="F47" i="33"/>
  <c r="F53" i="33"/>
  <c r="J11" i="33"/>
  <c r="K11" i="33" s="1"/>
  <c r="F44" i="33"/>
  <c r="F38" i="33"/>
  <c r="J20" i="33"/>
  <c r="K20" i="33" s="1"/>
  <c r="F43" i="33"/>
  <c r="J24" i="33"/>
  <c r="K24" i="33" s="1"/>
  <c r="I43" i="33"/>
  <c r="D43" i="33"/>
  <c r="I48" i="33"/>
  <c r="D48" i="33"/>
  <c r="E48" i="33" s="1"/>
  <c r="J48" i="33" s="1"/>
  <c r="I52" i="33"/>
  <c r="I46" i="33"/>
  <c r="D46" i="33"/>
  <c r="J26" i="33"/>
  <c r="K26" i="33" s="1"/>
  <c r="I40" i="33"/>
  <c r="D40" i="33"/>
  <c r="E40" i="33" s="1"/>
  <c r="J40" i="33" s="1"/>
  <c r="F45" i="33"/>
  <c r="F51" i="33"/>
  <c r="I38" i="33"/>
  <c r="D55" i="33"/>
  <c r="E55" i="33" s="1"/>
  <c r="J55" i="33" s="1"/>
  <c r="I55" i="33"/>
  <c r="I39" i="33"/>
  <c r="D39" i="33"/>
  <c r="F41" i="33"/>
  <c r="I51" i="33"/>
  <c r="E51" i="33"/>
  <c r="J51" i="33" s="1"/>
  <c r="E37" i="33"/>
  <c r="J37" i="33" s="1"/>
  <c r="I37" i="33"/>
  <c r="N36" i="33" s="1"/>
  <c r="J29" i="33"/>
  <c r="K29" i="33" s="1"/>
  <c r="K41" i="33"/>
  <c r="F55" i="32"/>
  <c r="J26" i="32"/>
  <c r="K26" i="32" s="1"/>
  <c r="J25" i="32"/>
  <c r="K25" i="32" s="1"/>
  <c r="E45" i="32"/>
  <c r="J45" i="32" s="1"/>
  <c r="I45" i="32"/>
  <c r="F48" i="32"/>
  <c r="F41" i="32"/>
  <c r="E52" i="32"/>
  <c r="J52" i="32" s="1"/>
  <c r="I52" i="32"/>
  <c r="E40" i="32"/>
  <c r="J40" i="32" s="1"/>
  <c r="I40" i="32"/>
  <c r="K48" i="32"/>
  <c r="E43" i="32"/>
  <c r="J43" i="32" s="1"/>
  <c r="I43" i="32"/>
  <c r="K44" i="32"/>
  <c r="K41" i="32"/>
  <c r="K39" i="32"/>
  <c r="K51" i="32"/>
  <c r="K55" i="32"/>
  <c r="F51" i="31"/>
  <c r="J28" i="31"/>
  <c r="K28" i="31" s="1"/>
  <c r="F36" i="31"/>
  <c r="F44" i="31"/>
  <c r="E55" i="31"/>
  <c r="J55" i="31" s="1"/>
  <c r="I55" i="31"/>
  <c r="I51" i="31"/>
  <c r="E51" i="31"/>
  <c r="J51" i="31" s="1"/>
  <c r="I52" i="31"/>
  <c r="E52" i="31"/>
  <c r="J52" i="31" s="1"/>
  <c r="F43" i="31"/>
  <c r="K47" i="31"/>
  <c r="K41" i="31"/>
  <c r="E38" i="31"/>
  <c r="J38" i="31" s="1"/>
  <c r="I38" i="31"/>
  <c r="F50" i="31"/>
  <c r="E46" i="31"/>
  <c r="J46" i="31" s="1"/>
  <c r="I46" i="31"/>
  <c r="J15" i="31"/>
  <c r="K15" i="31" s="1"/>
  <c r="I48" i="31"/>
  <c r="E48" i="31"/>
  <c r="J48" i="31" s="1"/>
  <c r="E43" i="31"/>
  <c r="J43" i="31" s="1"/>
  <c r="I43" i="31"/>
  <c r="J11" i="31"/>
  <c r="K11" i="31" s="1"/>
  <c r="K44" i="31"/>
  <c r="I39" i="31"/>
  <c r="E39" i="31"/>
  <c r="J39" i="31" s="1"/>
  <c r="I40" i="31"/>
  <c r="E40" i="31"/>
  <c r="J40" i="31" s="1"/>
  <c r="E37" i="31"/>
  <c r="J37" i="31" s="1"/>
  <c r="I37" i="31"/>
  <c r="K50" i="31"/>
  <c r="J29" i="31"/>
  <c r="K29" i="31" s="1"/>
  <c r="F50" i="30"/>
  <c r="F47" i="30"/>
  <c r="J29" i="30"/>
  <c r="K29" i="30" s="1"/>
  <c r="J15" i="30"/>
  <c r="K15" i="30" s="1"/>
  <c r="J22" i="30"/>
  <c r="K22" i="30" s="1"/>
  <c r="J14" i="30"/>
  <c r="K14" i="30" s="1"/>
  <c r="F54" i="30"/>
  <c r="K38" i="30"/>
  <c r="J11" i="30"/>
  <c r="K11" i="30" s="1"/>
  <c r="J26" i="30"/>
  <c r="K26" i="30" s="1"/>
  <c r="J17" i="30"/>
  <c r="K17" i="30" s="1"/>
  <c r="F36" i="30"/>
  <c r="F45" i="30"/>
  <c r="J18" i="30"/>
  <c r="K18" i="30" s="1"/>
  <c r="J25" i="30"/>
  <c r="K25" i="30" s="1"/>
  <c r="K44" i="30"/>
  <c r="J37" i="30"/>
  <c r="I37" i="30"/>
  <c r="F38" i="30"/>
  <c r="I40" i="30"/>
  <c r="E40" i="30"/>
  <c r="J40" i="30" s="1"/>
  <c r="K47" i="30"/>
  <c r="E46" i="30"/>
  <c r="J46" i="30" s="1"/>
  <c r="I46" i="30"/>
  <c r="I43" i="30"/>
  <c r="E43" i="30"/>
  <c r="J43" i="30" s="1"/>
  <c r="I39" i="30"/>
  <c r="E39" i="30"/>
  <c r="J39" i="30" s="1"/>
  <c r="J13" i="30"/>
  <c r="K13" i="30" s="1"/>
  <c r="E55" i="30"/>
  <c r="J55" i="30" s="1"/>
  <c r="I55" i="30"/>
  <c r="J20" i="30"/>
  <c r="K20" i="30" s="1"/>
  <c r="I48" i="30"/>
  <c r="E48" i="30"/>
  <c r="J48" i="30" s="1"/>
  <c r="K53" i="30"/>
  <c r="E52" i="30"/>
  <c r="J52" i="30" s="1"/>
  <c r="I52" i="30"/>
  <c r="I51" i="30"/>
  <c r="E51" i="30"/>
  <c r="J51" i="30" s="1"/>
  <c r="K41" i="30"/>
  <c r="F37" i="29"/>
  <c r="F50" i="29"/>
  <c r="I44" i="29"/>
  <c r="E44" i="29"/>
  <c r="J44" i="29" s="1"/>
  <c r="K37" i="29"/>
  <c r="K38" i="29"/>
  <c r="I41" i="29"/>
  <c r="E41" i="29"/>
  <c r="J41" i="29" s="1"/>
  <c r="K53" i="29"/>
  <c r="I39" i="29"/>
  <c r="E39" i="29"/>
  <c r="J39" i="29" s="1"/>
  <c r="I48" i="29"/>
  <c r="E48" i="29"/>
  <c r="J48" i="29" s="1"/>
  <c r="I51" i="29"/>
  <c r="E51" i="29"/>
  <c r="J51" i="29" s="1"/>
  <c r="K55" i="29"/>
  <c r="K50" i="28"/>
  <c r="J17" i="28"/>
  <c r="K17" i="28" s="1"/>
  <c r="J12" i="28"/>
  <c r="K12" i="28" s="1"/>
  <c r="F45" i="28"/>
  <c r="J29" i="28"/>
  <c r="K29" i="28" s="1"/>
  <c r="I48" i="28"/>
  <c r="K48" i="28" s="1"/>
  <c r="E48" i="28"/>
  <c r="J48" i="28" s="1"/>
  <c r="I43" i="28"/>
  <c r="E43" i="28"/>
  <c r="J43" i="28" s="1"/>
  <c r="I39" i="28"/>
  <c r="E39" i="28"/>
  <c r="J39" i="28" s="1"/>
  <c r="I40" i="28"/>
  <c r="E40" i="28"/>
  <c r="J40" i="28" s="1"/>
  <c r="K47" i="28"/>
  <c r="J27" i="28"/>
  <c r="K27" i="28" s="1"/>
  <c r="J26" i="28"/>
  <c r="K26" i="28" s="1"/>
  <c r="F51" i="28"/>
  <c r="J13" i="28"/>
  <c r="K13" i="28" s="1"/>
  <c r="E55" i="28"/>
  <c r="J55" i="28" s="1"/>
  <c r="I55" i="28"/>
  <c r="E37" i="28"/>
  <c r="J37" i="28" s="1"/>
  <c r="I37" i="28"/>
  <c r="J18" i="28"/>
  <c r="K18" i="28" s="1"/>
  <c r="I52" i="28"/>
  <c r="E52" i="28"/>
  <c r="J52" i="28" s="1"/>
  <c r="E46" i="28"/>
  <c r="J46" i="28" s="1"/>
  <c r="I46" i="28"/>
  <c r="K46" i="28" s="1"/>
  <c r="I51" i="28"/>
  <c r="E51" i="28"/>
  <c r="J51" i="28" s="1"/>
  <c r="J14" i="28"/>
  <c r="K14" i="28" s="1"/>
  <c r="J20" i="28"/>
  <c r="K20" i="28" s="1"/>
  <c r="F39" i="27"/>
  <c r="J12" i="27"/>
  <c r="K12" i="27" s="1"/>
  <c r="F36" i="27"/>
  <c r="F50" i="27"/>
  <c r="J22" i="27"/>
  <c r="K22" i="27" s="1"/>
  <c r="E40" i="27"/>
  <c r="J40" i="27" s="1"/>
  <c r="I40" i="27"/>
  <c r="I48" i="27"/>
  <c r="E48" i="27"/>
  <c r="J48" i="27" s="1"/>
  <c r="E38" i="27"/>
  <c r="J38" i="27" s="1"/>
  <c r="I38" i="27"/>
  <c r="E55" i="27"/>
  <c r="J55" i="27" s="1"/>
  <c r="I55" i="27"/>
  <c r="F43" i="27"/>
  <c r="E50" i="27"/>
  <c r="J50" i="27" s="1"/>
  <c r="I50" i="27"/>
  <c r="E37" i="27"/>
  <c r="J37" i="27" s="1"/>
  <c r="I37" i="27"/>
  <c r="J29" i="27"/>
  <c r="K29" i="27" s="1"/>
  <c r="F45" i="27"/>
  <c r="E46" i="27"/>
  <c r="J46" i="27" s="1"/>
  <c r="I46" i="27"/>
  <c r="I41" i="27"/>
  <c r="E41" i="27"/>
  <c r="J41" i="27" s="1"/>
  <c r="E52" i="27"/>
  <c r="J52" i="27" s="1"/>
  <c r="I52" i="27"/>
  <c r="F53" i="27"/>
  <c r="J20" i="27"/>
  <c r="K20" i="27" s="1"/>
  <c r="J26" i="27"/>
  <c r="K26" i="27" s="1"/>
  <c r="J15" i="27"/>
  <c r="K15" i="27" s="1"/>
  <c r="K51" i="27"/>
  <c r="I39" i="27"/>
  <c r="E39" i="27"/>
  <c r="J39" i="27" s="1"/>
  <c r="E47" i="27"/>
  <c r="J47" i="27" s="1"/>
  <c r="I47" i="27"/>
  <c r="I53" i="27"/>
  <c r="E53" i="27"/>
  <c r="J53" i="27" s="1"/>
  <c r="E39" i="33" l="1"/>
  <c r="J39" i="33" s="1"/>
  <c r="D38" i="33"/>
  <c r="E38" i="33" s="1"/>
  <c r="J38" i="33" s="1"/>
  <c r="E70" i="35"/>
  <c r="J70" i="35" s="1"/>
  <c r="D71" i="35"/>
  <c r="E71" i="35" s="1"/>
  <c r="J71" i="35" s="1"/>
  <c r="K71" i="35" s="1"/>
  <c r="E43" i="33"/>
  <c r="J43" i="33" s="1"/>
  <c r="D44" i="33"/>
  <c r="E44" i="33" s="1"/>
  <c r="J44" i="33" s="1"/>
  <c r="K44" i="33" s="1"/>
  <c r="K70" i="35"/>
  <c r="E46" i="33"/>
  <c r="J46" i="33" s="1"/>
  <c r="D45" i="33"/>
  <c r="E45" i="33" s="1"/>
  <c r="J45" i="33" s="1"/>
  <c r="K45" i="33" s="1"/>
  <c r="E50" i="32"/>
  <c r="J50" i="32" s="1"/>
  <c r="K50" i="32" s="1"/>
  <c r="K40" i="32"/>
  <c r="K60" i="34"/>
  <c r="E66" i="34"/>
  <c r="J66" i="34" s="1"/>
  <c r="K66" i="34" s="1"/>
  <c r="K45" i="32"/>
  <c r="K37" i="33"/>
  <c r="K38" i="31"/>
  <c r="K52" i="28"/>
  <c r="K40" i="28"/>
  <c r="K37" i="28"/>
  <c r="K55" i="27"/>
  <c r="K40" i="27"/>
  <c r="K38" i="27"/>
  <c r="K73" i="34"/>
  <c r="K61" i="34"/>
  <c r="K64" i="34"/>
  <c r="K82" i="34"/>
  <c r="K52" i="34"/>
  <c r="K55" i="33"/>
  <c r="K39" i="33"/>
  <c r="K38" i="33"/>
  <c r="K52" i="33"/>
  <c r="K51" i="33"/>
  <c r="K40" i="33"/>
  <c r="K48" i="33"/>
  <c r="K46" i="33"/>
  <c r="K43" i="33"/>
  <c r="K52" i="32"/>
  <c r="K43" i="32"/>
  <c r="K40" i="31"/>
  <c r="K37" i="31"/>
  <c r="K52" i="31"/>
  <c r="K39" i="31"/>
  <c r="K48" i="31"/>
  <c r="K51" i="31"/>
  <c r="K46" i="31"/>
  <c r="K55" i="31"/>
  <c r="K43" i="31"/>
  <c r="K52" i="30"/>
  <c r="K55" i="30"/>
  <c r="K48" i="30"/>
  <c r="K51" i="30"/>
  <c r="K40" i="30"/>
  <c r="K43" i="30"/>
  <c r="K46" i="30"/>
  <c r="K37" i="30"/>
  <c r="K39" i="30"/>
  <c r="K44" i="29"/>
  <c r="K51" i="29"/>
  <c r="K41" i="29"/>
  <c r="K48" i="29"/>
  <c r="K39" i="29"/>
  <c r="K55" i="28"/>
  <c r="K43" i="28"/>
  <c r="K51" i="28"/>
  <c r="K39" i="28"/>
  <c r="K37" i="27"/>
  <c r="K46" i="27"/>
  <c r="K50" i="27"/>
  <c r="K41" i="27"/>
  <c r="K53" i="27"/>
  <c r="K47" i="27"/>
  <c r="K39" i="27"/>
  <c r="K52" i="27"/>
  <c r="K48" i="27"/>
  <c r="E29" i="25" l="1"/>
  <c r="E28" i="25"/>
  <c r="E27" i="25"/>
  <c r="E26" i="25"/>
  <c r="E25" i="25"/>
  <c r="E24" i="25"/>
  <c r="E22" i="25"/>
  <c r="E21" i="25"/>
  <c r="E20" i="25"/>
  <c r="E19" i="25"/>
  <c r="E18" i="25"/>
  <c r="E17" i="25"/>
  <c r="E15" i="25"/>
  <c r="E14" i="25"/>
  <c r="E13" i="25"/>
  <c r="E12" i="25"/>
  <c r="E11" i="25"/>
  <c r="E10" i="25"/>
  <c r="D10" i="24"/>
  <c r="E10" i="24"/>
  <c r="F10" i="24" s="1"/>
  <c r="G10" i="24" s="1"/>
  <c r="D11" i="24"/>
  <c r="E11" i="24"/>
  <c r="D12" i="24"/>
  <c r="E12" i="24"/>
  <c r="F12" i="24"/>
  <c r="G12" i="24" s="1"/>
  <c r="D13" i="24"/>
  <c r="E13" i="24"/>
  <c r="F13" i="24"/>
  <c r="G13" i="24"/>
  <c r="J13" i="24"/>
  <c r="K13" i="24" s="1"/>
  <c r="D14" i="24"/>
  <c r="E14" i="24"/>
  <c r="F14" i="24" s="1"/>
  <c r="G14" i="24" s="1"/>
  <c r="D15" i="24"/>
  <c r="E15" i="24"/>
  <c r="D17" i="24"/>
  <c r="E17" i="24"/>
  <c r="F17" i="24"/>
  <c r="G17" i="24" s="1"/>
  <c r="F56" i="24" s="1"/>
  <c r="D18" i="24"/>
  <c r="E18" i="24"/>
  <c r="F18" i="24"/>
  <c r="G18" i="24"/>
  <c r="F57" i="24" s="1"/>
  <c r="J18" i="24"/>
  <c r="K18" i="24" s="1"/>
  <c r="D19" i="24"/>
  <c r="E19" i="24"/>
  <c r="F19" i="24" s="1"/>
  <c r="G19" i="24" s="1"/>
  <c r="F58" i="24" s="1"/>
  <c r="D20" i="24"/>
  <c r="E20" i="24"/>
  <c r="D21" i="24"/>
  <c r="E21" i="24"/>
  <c r="J21" i="24" s="1"/>
  <c r="K21" i="24" s="1"/>
  <c r="F21" i="24"/>
  <c r="G21" i="24" s="1"/>
  <c r="F60" i="24" s="1"/>
  <c r="D22" i="24"/>
  <c r="E22" i="24"/>
  <c r="F22" i="24" s="1"/>
  <c r="G22" i="24" s="1"/>
  <c r="D24" i="24"/>
  <c r="E24" i="24"/>
  <c r="F24" i="24" s="1"/>
  <c r="G24" i="24" s="1"/>
  <c r="F63" i="24" s="1"/>
  <c r="D25" i="24"/>
  <c r="E25" i="24"/>
  <c r="D26" i="24"/>
  <c r="E26" i="24"/>
  <c r="F26" i="24"/>
  <c r="G26" i="24" s="1"/>
  <c r="F65" i="24" s="1"/>
  <c r="D27" i="24"/>
  <c r="E27" i="24"/>
  <c r="F27" i="24" s="1"/>
  <c r="G27" i="24" s="1"/>
  <c r="D28" i="24"/>
  <c r="E28" i="24"/>
  <c r="F28" i="24" s="1"/>
  <c r="G28" i="24" s="1"/>
  <c r="D29" i="24"/>
  <c r="E29" i="24"/>
  <c r="D31" i="24"/>
  <c r="E31" i="24"/>
  <c r="J31" i="24" s="1"/>
  <c r="K31" i="24" s="1"/>
  <c r="F31" i="24"/>
  <c r="G31" i="24" s="1"/>
  <c r="F70" i="24" s="1"/>
  <c r="D32" i="24"/>
  <c r="E32" i="24"/>
  <c r="F32" i="24" s="1"/>
  <c r="G32" i="24" s="1"/>
  <c r="D33" i="24"/>
  <c r="E33" i="24"/>
  <c r="F33" i="24" s="1"/>
  <c r="G33" i="24" s="1"/>
  <c r="F72" i="24" s="1"/>
  <c r="D34" i="24"/>
  <c r="E34" i="24"/>
  <c r="D35" i="24"/>
  <c r="E35" i="24"/>
  <c r="F35" i="24"/>
  <c r="G35" i="24" s="1"/>
  <c r="F74" i="24" s="1"/>
  <c r="D36" i="24"/>
  <c r="E36" i="24"/>
  <c r="F36" i="24" s="1"/>
  <c r="G36" i="24" s="1"/>
  <c r="D38" i="24"/>
  <c r="E38" i="24"/>
  <c r="F38" i="24" s="1"/>
  <c r="G38" i="24" s="1"/>
  <c r="D39" i="24"/>
  <c r="E39" i="24"/>
  <c r="D40" i="24"/>
  <c r="E40" i="24"/>
  <c r="F40" i="24"/>
  <c r="G40" i="24" s="1"/>
  <c r="F79" i="24" s="1"/>
  <c r="D41" i="24"/>
  <c r="E41" i="24"/>
  <c r="F41" i="24" s="1"/>
  <c r="G41" i="24" s="1"/>
  <c r="D42" i="24"/>
  <c r="E42" i="24"/>
  <c r="F42" i="24" s="1"/>
  <c r="G42" i="24" s="1"/>
  <c r="F81" i="24" s="1"/>
  <c r="D43" i="24"/>
  <c r="E43" i="24"/>
  <c r="C49" i="24"/>
  <c r="D49" i="24" s="1"/>
  <c r="C50" i="24"/>
  <c r="I50" i="24" s="1"/>
  <c r="C51" i="24"/>
  <c r="I51" i="24" s="1"/>
  <c r="C52" i="24"/>
  <c r="F52" i="24"/>
  <c r="C53" i="24"/>
  <c r="I53" i="24" s="1"/>
  <c r="N53" i="24"/>
  <c r="C54" i="24"/>
  <c r="D54" i="24" s="1"/>
  <c r="E54" i="24" s="1"/>
  <c r="J54" i="24" s="1"/>
  <c r="C56" i="24"/>
  <c r="I56" i="24" s="1"/>
  <c r="C57" i="24"/>
  <c r="N56" i="24" s="1"/>
  <c r="C59" i="24"/>
  <c r="C60" i="24"/>
  <c r="I60" i="24" s="1"/>
  <c r="N60" i="24"/>
  <c r="O60" i="24"/>
  <c r="C61" i="24"/>
  <c r="I61" i="24" s="1"/>
  <c r="N61" i="24"/>
  <c r="O61" i="24"/>
  <c r="C64" i="24"/>
  <c r="I64" i="24" s="1"/>
  <c r="C65" i="24"/>
  <c r="I65" i="24" s="1"/>
  <c r="O65" i="24"/>
  <c r="C66" i="24"/>
  <c r="D66" i="24" s="1"/>
  <c r="E66" i="24" s="1"/>
  <c r="C67" i="24"/>
  <c r="I67" i="24" s="1"/>
  <c r="N67" i="24"/>
  <c r="O67" i="24"/>
  <c r="C68" i="24"/>
  <c r="I68" i="24" s="1"/>
  <c r="N68" i="24"/>
  <c r="O68" i="24"/>
  <c r="C70" i="24"/>
  <c r="D70" i="24" s="1"/>
  <c r="E70" i="24" s="1"/>
  <c r="E71" i="24" s="1"/>
  <c r="J71" i="24" s="1"/>
  <c r="C71" i="24"/>
  <c r="I71" i="24" s="1"/>
  <c r="O72" i="24"/>
  <c r="C73" i="24"/>
  <c r="I73" i="24" s="1"/>
  <c r="C74" i="24"/>
  <c r="I74" i="24" s="1"/>
  <c r="N74" i="24"/>
  <c r="O74" i="24"/>
  <c r="C75" i="24"/>
  <c r="D75" i="24" s="1"/>
  <c r="E75" i="24" s="1"/>
  <c r="J75" i="24" s="1"/>
  <c r="N75" i="24"/>
  <c r="O75" i="24"/>
  <c r="C78" i="24"/>
  <c r="C79" i="24"/>
  <c r="I79" i="24" s="1"/>
  <c r="O79" i="24"/>
  <c r="C80" i="24"/>
  <c r="I80" i="24" s="1"/>
  <c r="N81" i="24"/>
  <c r="O81" i="24"/>
  <c r="C82" i="24"/>
  <c r="D82" i="24" s="1"/>
  <c r="E82" i="24" s="1"/>
  <c r="J82" i="24" s="1"/>
  <c r="N82" i="24"/>
  <c r="O82" i="24"/>
  <c r="F80" i="24" l="1"/>
  <c r="J41" i="24"/>
  <c r="K41" i="24" s="1"/>
  <c r="F75" i="24"/>
  <c r="J36" i="24"/>
  <c r="K36" i="24" s="1"/>
  <c r="J20" i="24"/>
  <c r="K20" i="24" s="1"/>
  <c r="F71" i="24"/>
  <c r="J32" i="24"/>
  <c r="K32" i="24" s="1"/>
  <c r="J40" i="24"/>
  <c r="K40" i="24" s="1"/>
  <c r="F66" i="24"/>
  <c r="J27" i="24"/>
  <c r="K27" i="24" s="1"/>
  <c r="J17" i="24"/>
  <c r="K17" i="24" s="1"/>
  <c r="J29" i="24"/>
  <c r="K29" i="24" s="1"/>
  <c r="J43" i="24"/>
  <c r="K43" i="24" s="1"/>
  <c r="J35" i="24"/>
  <c r="K35" i="24" s="1"/>
  <c r="J22" i="24"/>
  <c r="K22" i="24" s="1"/>
  <c r="F61" i="24"/>
  <c r="J26" i="24"/>
  <c r="K26" i="24" s="1"/>
  <c r="F51" i="24"/>
  <c r="J12" i="24"/>
  <c r="K12" i="24" s="1"/>
  <c r="F21" i="25"/>
  <c r="G21" i="25" s="1"/>
  <c r="C58" i="24"/>
  <c r="F43" i="24"/>
  <c r="G43" i="24" s="1"/>
  <c r="F82" i="24" s="1"/>
  <c r="F39" i="24"/>
  <c r="G39" i="24" s="1"/>
  <c r="F78" i="24" s="1"/>
  <c r="F34" i="24"/>
  <c r="G34" i="24" s="1"/>
  <c r="F73" i="24" s="1"/>
  <c r="F29" i="24"/>
  <c r="G29" i="24" s="1"/>
  <c r="F68" i="24" s="1"/>
  <c r="F25" i="24"/>
  <c r="G25" i="24" s="1"/>
  <c r="F64" i="24" s="1"/>
  <c r="F20" i="24"/>
  <c r="G20" i="24" s="1"/>
  <c r="F59" i="24" s="1"/>
  <c r="F15" i="24"/>
  <c r="G15" i="24" s="1"/>
  <c r="F54" i="24" s="1"/>
  <c r="F11" i="24"/>
  <c r="G11" i="24" s="1"/>
  <c r="F50" i="24" s="1"/>
  <c r="C39" i="25"/>
  <c r="F13" i="25"/>
  <c r="C48" i="25"/>
  <c r="F22" i="25"/>
  <c r="F77" i="24"/>
  <c r="C40" i="25"/>
  <c r="D40" i="25" s="1"/>
  <c r="F14" i="25"/>
  <c r="F24" i="25"/>
  <c r="G24" i="25" s="1"/>
  <c r="C41" i="25"/>
  <c r="D41" i="25" s="1"/>
  <c r="E41" i="25" s="1"/>
  <c r="J41" i="25" s="1"/>
  <c r="F15" i="25"/>
  <c r="G15" i="25" s="1"/>
  <c r="J15" i="25" s="1"/>
  <c r="K15" i="25" s="1"/>
  <c r="C51" i="25"/>
  <c r="I51" i="25" s="1"/>
  <c r="F25" i="25"/>
  <c r="G25" i="25" s="1"/>
  <c r="J25" i="25" s="1"/>
  <c r="K25" i="25" s="1"/>
  <c r="C77" i="24"/>
  <c r="I77" i="24" s="1"/>
  <c r="C81" i="24"/>
  <c r="I81" i="24" s="1"/>
  <c r="C43" i="25"/>
  <c r="D43" i="25" s="1"/>
  <c r="D44" i="25" s="1"/>
  <c r="F17" i="25"/>
  <c r="F26" i="25"/>
  <c r="G26" i="25" s="1"/>
  <c r="F12" i="25"/>
  <c r="G12" i="25" s="1"/>
  <c r="J42" i="24"/>
  <c r="K42" i="24" s="1"/>
  <c r="J38" i="24"/>
  <c r="K38" i="24" s="1"/>
  <c r="J33" i="24"/>
  <c r="K33" i="24" s="1"/>
  <c r="J28" i="24"/>
  <c r="K28" i="24" s="1"/>
  <c r="J24" i="24"/>
  <c r="K24" i="24" s="1"/>
  <c r="J19" i="24"/>
  <c r="K19" i="24" s="1"/>
  <c r="J14" i="24"/>
  <c r="K14" i="24" s="1"/>
  <c r="G18" i="25"/>
  <c r="J18" i="25" s="1"/>
  <c r="K18" i="25" s="1"/>
  <c r="F18" i="25"/>
  <c r="C53" i="25"/>
  <c r="D53" i="25" s="1"/>
  <c r="D52" i="25" s="1"/>
  <c r="F27" i="25"/>
  <c r="C72" i="24"/>
  <c r="I72" i="24" s="1"/>
  <c r="C36" i="25"/>
  <c r="D36" i="25" s="1"/>
  <c r="D37" i="25" s="1"/>
  <c r="E37" i="25" s="1"/>
  <c r="J37" i="25" s="1"/>
  <c r="K37" i="25" s="1"/>
  <c r="F10" i="25"/>
  <c r="G10" i="25" s="1"/>
  <c r="J10" i="25" s="1"/>
  <c r="K10" i="25" s="1"/>
  <c r="C45" i="25"/>
  <c r="F19" i="25"/>
  <c r="C54" i="25"/>
  <c r="D54" i="25" s="1"/>
  <c r="F28" i="25"/>
  <c r="F67" i="24"/>
  <c r="C63" i="24"/>
  <c r="I63" i="24" s="1"/>
  <c r="F53" i="24"/>
  <c r="C37" i="25"/>
  <c r="I37" i="25" s="1"/>
  <c r="F11" i="25"/>
  <c r="C46" i="25"/>
  <c r="F20" i="25"/>
  <c r="G29" i="25"/>
  <c r="J29" i="25" s="1"/>
  <c r="K29" i="25" s="1"/>
  <c r="F29" i="25"/>
  <c r="D56" i="24"/>
  <c r="D57" i="24" s="1"/>
  <c r="D52" i="24"/>
  <c r="N51" i="24"/>
  <c r="I70" i="24"/>
  <c r="I59" i="24"/>
  <c r="N58" i="24"/>
  <c r="E56" i="24"/>
  <c r="J56" i="24" s="1"/>
  <c r="K56" i="24" s="1"/>
  <c r="O54" i="24"/>
  <c r="N54" i="24"/>
  <c r="E49" i="24"/>
  <c r="O49" i="24" s="1"/>
  <c r="D50" i="24"/>
  <c r="E50" i="24" s="1"/>
  <c r="J50" i="24" s="1"/>
  <c r="K50" i="24" s="1"/>
  <c r="I52" i="24"/>
  <c r="I49" i="24"/>
  <c r="I58" i="24"/>
  <c r="I82" i="24"/>
  <c r="K82" i="24" s="1"/>
  <c r="D73" i="24"/>
  <c r="E73" i="24" s="1"/>
  <c r="J73" i="24" s="1"/>
  <c r="K73" i="24" s="1"/>
  <c r="D80" i="24"/>
  <c r="E80" i="24" s="1"/>
  <c r="J80" i="24" s="1"/>
  <c r="K80" i="24" s="1"/>
  <c r="D67" i="24"/>
  <c r="E67" i="24" s="1"/>
  <c r="J67" i="24" s="1"/>
  <c r="K67" i="24" s="1"/>
  <c r="D63" i="24"/>
  <c r="E63" i="24" s="1"/>
  <c r="E64" i="24" s="1"/>
  <c r="J64" i="24" s="1"/>
  <c r="K64" i="24" s="1"/>
  <c r="D74" i="24"/>
  <c r="E74" i="24" s="1"/>
  <c r="J74" i="24" s="1"/>
  <c r="K74" i="24" s="1"/>
  <c r="D61" i="24"/>
  <c r="E61" i="24" s="1"/>
  <c r="J61" i="24" s="1"/>
  <c r="K61" i="24" s="1"/>
  <c r="D81" i="24"/>
  <c r="E81" i="24" s="1"/>
  <c r="J81" i="24" s="1"/>
  <c r="K81" i="24" s="1"/>
  <c r="D53" i="24"/>
  <c r="E53" i="24" s="1"/>
  <c r="D68" i="24"/>
  <c r="E68" i="24" s="1"/>
  <c r="J68" i="24" s="1"/>
  <c r="K68" i="24" s="1"/>
  <c r="J66" i="24"/>
  <c r="E65" i="24"/>
  <c r="J65" i="24" s="1"/>
  <c r="K65" i="24" s="1"/>
  <c r="D77" i="24"/>
  <c r="E77" i="24" s="1"/>
  <c r="J70" i="24"/>
  <c r="K70" i="24" s="1"/>
  <c r="D60" i="24"/>
  <c r="E60" i="24" s="1"/>
  <c r="J60" i="24" s="1"/>
  <c r="K60" i="24" s="1"/>
  <c r="D59" i="24"/>
  <c r="K71" i="24"/>
  <c r="G27" i="25"/>
  <c r="J27" i="25" s="1"/>
  <c r="K27" i="25" s="1"/>
  <c r="C44" i="25"/>
  <c r="E44" i="25" s="1"/>
  <c r="J44" i="25" s="1"/>
  <c r="G14" i="25"/>
  <c r="F40" i="25" s="1"/>
  <c r="C55" i="25"/>
  <c r="G20" i="25"/>
  <c r="J20" i="25" s="1"/>
  <c r="K20" i="25" s="1"/>
  <c r="E53" i="25"/>
  <c r="J53" i="25" s="1"/>
  <c r="I53" i="25"/>
  <c r="G17" i="25"/>
  <c r="F43" i="25" s="1"/>
  <c r="G13" i="25"/>
  <c r="J13" i="25" s="1"/>
  <c r="K13" i="25" s="1"/>
  <c r="G22" i="25"/>
  <c r="J22" i="25" s="1"/>
  <c r="K22" i="25" s="1"/>
  <c r="G28" i="25"/>
  <c r="J28" i="25" s="1"/>
  <c r="K28" i="25" s="1"/>
  <c r="C52" i="25"/>
  <c r="G11" i="25"/>
  <c r="J11" i="25" s="1"/>
  <c r="K11" i="25" s="1"/>
  <c r="G19" i="25"/>
  <c r="F45" i="25" s="1"/>
  <c r="E51" i="25"/>
  <c r="J51" i="25" s="1"/>
  <c r="K51" i="25" s="1"/>
  <c r="F55" i="25"/>
  <c r="F53" i="25"/>
  <c r="E54" i="25"/>
  <c r="J54" i="25" s="1"/>
  <c r="I54" i="25"/>
  <c r="I45" i="25"/>
  <c r="I40" i="25"/>
  <c r="E40" i="25"/>
  <c r="J40" i="25" s="1"/>
  <c r="I52" i="25"/>
  <c r="E52" i="25"/>
  <c r="J52" i="25" s="1"/>
  <c r="I43" i="25"/>
  <c r="E43" i="25"/>
  <c r="J43" i="25" s="1"/>
  <c r="F54" i="25"/>
  <c r="C38" i="25"/>
  <c r="C47" i="25"/>
  <c r="D47" i="25" s="1"/>
  <c r="C50" i="25"/>
  <c r="D50" i="25" s="1"/>
  <c r="D51" i="25" s="1"/>
  <c r="F49" i="24"/>
  <c r="J10" i="24"/>
  <c r="K10" i="24" s="1"/>
  <c r="I78" i="24"/>
  <c r="I75" i="24"/>
  <c r="K75" i="24" s="1"/>
  <c r="I54" i="24"/>
  <c r="K54" i="24" s="1"/>
  <c r="I66" i="24"/>
  <c r="I57" i="24"/>
  <c r="J12" i="25" l="1"/>
  <c r="K12" i="25" s="1"/>
  <c r="F38" i="25"/>
  <c r="F52" i="25"/>
  <c r="J26" i="25"/>
  <c r="K26" i="25" s="1"/>
  <c r="J24" i="25"/>
  <c r="K24" i="25" s="1"/>
  <c r="F50" i="25"/>
  <c r="J21" i="25"/>
  <c r="K21" i="25" s="1"/>
  <c r="F47" i="25"/>
  <c r="I55" i="25"/>
  <c r="D55" i="25"/>
  <c r="I46" i="25"/>
  <c r="D46" i="25"/>
  <c r="J11" i="24"/>
  <c r="K11" i="24" s="1"/>
  <c r="J34" i="24"/>
  <c r="K34" i="24" s="1"/>
  <c r="I48" i="25"/>
  <c r="D48" i="25"/>
  <c r="E48" i="25" s="1"/>
  <c r="J48" i="25" s="1"/>
  <c r="K48" i="25" s="1"/>
  <c r="I36" i="25"/>
  <c r="I41" i="25"/>
  <c r="E57" i="24"/>
  <c r="I39" i="25"/>
  <c r="D39" i="25"/>
  <c r="J15" i="24"/>
  <c r="K15" i="24" s="1"/>
  <c r="E36" i="25"/>
  <c r="J36" i="25" s="1"/>
  <c r="J49" i="24"/>
  <c r="K49" i="24" s="1"/>
  <c r="J39" i="24"/>
  <c r="K39" i="24" s="1"/>
  <c r="J25" i="24"/>
  <c r="K25" i="24" s="1"/>
  <c r="F44" i="25"/>
  <c r="J63" i="24"/>
  <c r="K63" i="24" s="1"/>
  <c r="E59" i="24"/>
  <c r="O58" i="24" s="1"/>
  <c r="D58" i="24"/>
  <c r="J57" i="24"/>
  <c r="K57" i="24" s="1"/>
  <c r="O56" i="24"/>
  <c r="J53" i="24"/>
  <c r="K53" i="24" s="1"/>
  <c r="O53" i="24"/>
  <c r="E52" i="24"/>
  <c r="D51" i="24"/>
  <c r="N49" i="24"/>
  <c r="E79" i="24"/>
  <c r="J79" i="24" s="1"/>
  <c r="K79" i="24" s="1"/>
  <c r="E72" i="24"/>
  <c r="J72" i="24" s="1"/>
  <c r="K72" i="24" s="1"/>
  <c r="J59" i="24"/>
  <c r="K59" i="24" s="1"/>
  <c r="J77" i="24"/>
  <c r="K77" i="24" s="1"/>
  <c r="E78" i="24"/>
  <c r="J78" i="24" s="1"/>
  <c r="K78" i="24" s="1"/>
  <c r="K66" i="24"/>
  <c r="K53" i="25"/>
  <c r="J14" i="25"/>
  <c r="K14" i="25" s="1"/>
  <c r="K36" i="25"/>
  <c r="K54" i="25"/>
  <c r="F46" i="25"/>
  <c r="F41" i="25"/>
  <c r="I44" i="25"/>
  <c r="K44" i="25" s="1"/>
  <c r="F36" i="25"/>
  <c r="E55" i="25"/>
  <c r="J55" i="25" s="1"/>
  <c r="K55" i="25" s="1"/>
  <c r="F48" i="25"/>
  <c r="F51" i="25"/>
  <c r="K41" i="25"/>
  <c r="J19" i="25"/>
  <c r="K19" i="25" s="1"/>
  <c r="F39" i="25"/>
  <c r="J17" i="25"/>
  <c r="K17" i="25" s="1"/>
  <c r="F37" i="25"/>
  <c r="I38" i="25"/>
  <c r="K43" i="25"/>
  <c r="K40" i="25"/>
  <c r="E50" i="25"/>
  <c r="J50" i="25" s="1"/>
  <c r="I50" i="25"/>
  <c r="E47" i="25"/>
  <c r="J47" i="25" s="1"/>
  <c r="I47" i="25"/>
  <c r="K52" i="25"/>
  <c r="H16" i="20"/>
  <c r="D38" i="25" l="1"/>
  <c r="E38" i="25" s="1"/>
  <c r="J38" i="25" s="1"/>
  <c r="E39" i="25"/>
  <c r="J39" i="25" s="1"/>
  <c r="K39" i="25" s="1"/>
  <c r="D45" i="25"/>
  <c r="E45" i="25" s="1"/>
  <c r="J45" i="25" s="1"/>
  <c r="K45" i="25" s="1"/>
  <c r="E46" i="25"/>
  <c r="J46" i="25" s="1"/>
  <c r="K46" i="25" s="1"/>
  <c r="J52" i="24"/>
  <c r="K52" i="24" s="1"/>
  <c r="E51" i="24"/>
  <c r="J51" i="24" s="1"/>
  <c r="O51" i="24"/>
  <c r="E58" i="24"/>
  <c r="J58" i="24" s="1"/>
  <c r="K58" i="24" s="1"/>
  <c r="K38" i="25"/>
  <c r="K47" i="25"/>
  <c r="K50" i="25"/>
  <c r="K51" i="24" l="1"/>
  <c r="G13" i="22"/>
  <c r="H16" i="22" l="1"/>
  <c r="K16" i="22" s="1"/>
  <c r="G16" i="22"/>
  <c r="J16" i="22" s="1"/>
  <c r="H15" i="22"/>
  <c r="K15" i="22" s="1"/>
  <c r="G15" i="22"/>
  <c r="J15" i="22" s="1"/>
  <c r="H14" i="22"/>
  <c r="K14" i="22" s="1"/>
  <c r="G14" i="22"/>
  <c r="J14" i="22" s="1"/>
  <c r="H13" i="22"/>
  <c r="K13" i="22" s="1"/>
  <c r="J13" i="22"/>
  <c r="H6" i="22"/>
  <c r="K6" i="22" s="1"/>
  <c r="G6" i="22"/>
  <c r="J6" i="22" s="1"/>
  <c r="H5" i="22"/>
  <c r="K5" i="22" s="1"/>
  <c r="G5" i="22"/>
  <c r="J5" i="22" s="1"/>
  <c r="H4" i="22"/>
  <c r="K4" i="22" s="1"/>
  <c r="G4" i="22"/>
  <c r="J4" i="22" s="1"/>
  <c r="H3" i="22"/>
  <c r="K3" i="22" s="1"/>
  <c r="G3" i="22"/>
  <c r="J3" i="22" s="1"/>
  <c r="J17" i="22" l="1"/>
  <c r="K17" i="22"/>
  <c r="J7" i="22"/>
  <c r="K7" i="22"/>
  <c r="H4" i="19"/>
  <c r="K4" i="19" s="1"/>
  <c r="H3" i="19"/>
  <c r="K3" i="19" s="1"/>
  <c r="H14" i="19"/>
  <c r="K14" i="19" s="1"/>
  <c r="H6" i="19"/>
  <c r="K6" i="19" s="1"/>
  <c r="H5" i="19"/>
  <c r="K5" i="19" s="1"/>
  <c r="G6" i="19"/>
  <c r="J6" i="19" s="1"/>
  <c r="G5" i="19"/>
  <c r="J5" i="19" s="1"/>
  <c r="G4" i="19"/>
  <c r="J4" i="19" s="1"/>
  <c r="G3" i="19"/>
  <c r="J3" i="19" s="1"/>
  <c r="G3" i="20"/>
  <c r="J3" i="20" s="1"/>
  <c r="H19" i="20"/>
  <c r="K19" i="20" s="1"/>
  <c r="G19" i="20"/>
  <c r="J19" i="20" s="1"/>
  <c r="H18" i="20"/>
  <c r="K18" i="20" s="1"/>
  <c r="G18" i="20"/>
  <c r="J18" i="20" s="1"/>
  <c r="H17" i="20"/>
  <c r="K17" i="20" s="1"/>
  <c r="G17" i="20"/>
  <c r="J17" i="20" s="1"/>
  <c r="K16" i="20"/>
  <c r="G16" i="20"/>
  <c r="J16" i="20" s="1"/>
  <c r="H6" i="20"/>
  <c r="K6" i="20" s="1"/>
  <c r="G6" i="20"/>
  <c r="J6" i="20" s="1"/>
  <c r="H5" i="20"/>
  <c r="K5" i="20" s="1"/>
  <c r="G5" i="20"/>
  <c r="J5" i="20" s="1"/>
  <c r="H4" i="20"/>
  <c r="K4" i="20" s="1"/>
  <c r="G4" i="20"/>
  <c r="J4" i="20" s="1"/>
  <c r="H3" i="20"/>
  <c r="K3" i="20" s="1"/>
  <c r="H17" i="19"/>
  <c r="K17" i="19" s="1"/>
  <c r="G17" i="19"/>
  <c r="J17" i="19" s="1"/>
  <c r="H16" i="19"/>
  <c r="K16" i="19" s="1"/>
  <c r="G16" i="19"/>
  <c r="J16" i="19" s="1"/>
  <c r="H15" i="19"/>
  <c r="K15" i="19" s="1"/>
  <c r="G15" i="19"/>
  <c r="J15" i="19" s="1"/>
  <c r="G14" i="19"/>
  <c r="J14" i="19" s="1"/>
  <c r="J18" i="19" l="1"/>
  <c r="J7" i="19"/>
  <c r="K7" i="20"/>
  <c r="J20" i="20"/>
  <c r="K20" i="20"/>
  <c r="J7" i="20"/>
  <c r="K7" i="19"/>
  <c r="K18" i="19"/>
</calcChain>
</file>

<file path=xl/comments1.xml><?xml version="1.0" encoding="utf-8"?>
<comments xmlns="http://schemas.openxmlformats.org/spreadsheetml/2006/main">
  <authors>
    <author>Corall, Silke</author>
  </authors>
  <commentList>
    <comment ref="G10" authorId="0" shapeId="0">
      <text>
        <r>
          <rPr>
            <b/>
            <sz val="9"/>
            <color indexed="81"/>
            <rFont val="Segoe UI"/>
            <charset val="1"/>
          </rPr>
          <t>Corall, Silke:</t>
        </r>
        <r>
          <rPr>
            <sz val="9"/>
            <color indexed="81"/>
            <rFont val="Segoe UI"/>
            <charset val="1"/>
          </rPr>
          <t xml:space="preserve">
von Januar bis einschließlich Oktober wird eine einkommensteuerfreie Inflationsabmilderungsprämie von 120€ gezahlt. Die wir an dieser Stelle berücksichtigen</t>
        </r>
      </text>
    </comment>
  </commentList>
</comments>
</file>

<file path=xl/comments10.xml><?xml version="1.0" encoding="utf-8"?>
<comments xmlns="http://schemas.openxmlformats.org/spreadsheetml/2006/main">
  <authors>
    <author>Corall, Silke</author>
  </authors>
  <commentList>
    <comment ref="G10" authorId="0" shapeId="0">
      <text>
        <r>
          <rPr>
            <b/>
            <sz val="9"/>
            <color indexed="81"/>
            <rFont val="Segoe UI"/>
            <charset val="1"/>
          </rPr>
          <t>Corall, Silke:</t>
        </r>
        <r>
          <rPr>
            <sz val="9"/>
            <color indexed="81"/>
            <rFont val="Segoe UI"/>
            <charset val="1"/>
          </rPr>
          <t xml:space="preserve">
von Januar bis einschließlich Oktober wird eine einkommensteuerfreie Inflationsabmilderungsprämie von 120€ gezahlt. Die wir an dieser Stelle berücksichtigen</t>
        </r>
      </text>
    </comment>
  </commentList>
</comments>
</file>

<file path=xl/comments11.xml><?xml version="1.0" encoding="utf-8"?>
<comments xmlns="http://schemas.openxmlformats.org/spreadsheetml/2006/main">
  <authors>
    <author>Corall, Silke</author>
  </authors>
  <commentList>
    <comment ref="G10" authorId="0" shapeId="0">
      <text>
        <r>
          <rPr>
            <b/>
            <sz val="9"/>
            <color indexed="81"/>
            <rFont val="Segoe UI"/>
            <charset val="1"/>
          </rPr>
          <t>Corall, Silke:</t>
        </r>
        <r>
          <rPr>
            <sz val="9"/>
            <color indexed="81"/>
            <rFont val="Segoe UI"/>
            <charset val="1"/>
          </rPr>
          <t xml:space="preserve">
von Januar bis einschließlich Oktober wird eine einkommensteuerfreie Inflationsabmilderungsprämie von 120€ gezahlt. Die wir an dieser Stelle berücksichtigen</t>
        </r>
      </text>
    </comment>
  </commentList>
</comments>
</file>

<file path=xl/comments2.xml><?xml version="1.0" encoding="utf-8"?>
<comments xmlns="http://schemas.openxmlformats.org/spreadsheetml/2006/main">
  <authors>
    <author>Corall, Silke</author>
  </authors>
  <commentList>
    <comment ref="G10" authorId="0" shapeId="0">
      <text>
        <r>
          <rPr>
            <b/>
            <sz val="9"/>
            <color indexed="81"/>
            <rFont val="Segoe UI"/>
            <charset val="1"/>
          </rPr>
          <t>Corall, Silke:</t>
        </r>
        <r>
          <rPr>
            <sz val="9"/>
            <color indexed="81"/>
            <rFont val="Segoe UI"/>
            <charset val="1"/>
          </rPr>
          <t xml:space="preserve">
von Januar bis einschließlich Oktober wird eine einkommensteuerfreie Inflationsabmilderungsprämie von 120€ gezahlt. Die wir an dieser Stelle berücksichtigen</t>
        </r>
      </text>
    </comment>
  </commentList>
</comments>
</file>

<file path=xl/comments3.xml><?xml version="1.0" encoding="utf-8"?>
<comments xmlns="http://schemas.openxmlformats.org/spreadsheetml/2006/main">
  <authors>
    <author>Corall, Silke</author>
  </authors>
  <commentList>
    <comment ref="G10" authorId="0" shapeId="0">
      <text>
        <r>
          <rPr>
            <b/>
            <sz val="9"/>
            <color indexed="81"/>
            <rFont val="Segoe UI"/>
            <charset val="1"/>
          </rPr>
          <t>Corall, Silke:</t>
        </r>
        <r>
          <rPr>
            <sz val="9"/>
            <color indexed="81"/>
            <rFont val="Segoe UI"/>
            <charset val="1"/>
          </rPr>
          <t xml:space="preserve">
von Januar bis einschließlich Oktober wird eine einkommensteuerfreie Inflationsabmilderungsprämie von 120€ gezahlt. Die wir an dieser Stelle berücksichtigen</t>
        </r>
      </text>
    </comment>
  </commentList>
</comments>
</file>

<file path=xl/comments4.xml><?xml version="1.0" encoding="utf-8"?>
<comments xmlns="http://schemas.openxmlformats.org/spreadsheetml/2006/main">
  <authors>
    <author>Corall, Silke</author>
  </authors>
  <commentList>
    <comment ref="G10" authorId="0" shapeId="0">
      <text>
        <r>
          <rPr>
            <b/>
            <sz val="9"/>
            <color indexed="81"/>
            <rFont val="Segoe UI"/>
            <charset val="1"/>
          </rPr>
          <t>Corall, Silke:</t>
        </r>
        <r>
          <rPr>
            <sz val="9"/>
            <color indexed="81"/>
            <rFont val="Segoe UI"/>
            <charset val="1"/>
          </rPr>
          <t xml:space="preserve">
von Januar bis einschließlich Oktober wird eine einkommensteuerfreie Inflationsabmilderungsprämie von 120€ gezahlt. Die wir an dieser Stelle berücksichtigen</t>
        </r>
      </text>
    </comment>
  </commentList>
</comments>
</file>

<file path=xl/comments5.xml><?xml version="1.0" encoding="utf-8"?>
<comments xmlns="http://schemas.openxmlformats.org/spreadsheetml/2006/main">
  <authors>
    <author>Corall, Silke</author>
  </authors>
  <commentList>
    <comment ref="G10" authorId="0" shapeId="0">
      <text>
        <r>
          <rPr>
            <b/>
            <sz val="9"/>
            <color indexed="81"/>
            <rFont val="Segoe UI"/>
            <charset val="1"/>
          </rPr>
          <t>Corall, Silke:</t>
        </r>
        <r>
          <rPr>
            <sz val="9"/>
            <color indexed="81"/>
            <rFont val="Segoe UI"/>
            <charset val="1"/>
          </rPr>
          <t xml:space="preserve">
von Januar bis einschließlich Oktober wird eine einkommensteuerfreie Inflationsabmilderungsprämie von 120€ gezahlt. Die wir an dieser Stelle berücksichtigen</t>
        </r>
      </text>
    </comment>
  </commentList>
</comments>
</file>

<file path=xl/comments6.xml><?xml version="1.0" encoding="utf-8"?>
<comments xmlns="http://schemas.openxmlformats.org/spreadsheetml/2006/main">
  <authors>
    <author>Corall, Silke</author>
  </authors>
  <commentList>
    <comment ref="G10" authorId="0" shapeId="0">
      <text>
        <r>
          <rPr>
            <b/>
            <sz val="9"/>
            <color indexed="81"/>
            <rFont val="Segoe UI"/>
            <charset val="1"/>
          </rPr>
          <t>Corall, Silke:</t>
        </r>
        <r>
          <rPr>
            <sz val="9"/>
            <color indexed="81"/>
            <rFont val="Segoe UI"/>
            <charset val="1"/>
          </rPr>
          <t xml:space="preserve">
von Januar bis einschließlich Oktober wird eine einkommensteuerfreie Inflationsabmilderungsprämie von 120€ gezahlt. Die wir an dieser Stelle berücksichtigen</t>
        </r>
      </text>
    </comment>
  </commentList>
</comments>
</file>

<file path=xl/comments7.xml><?xml version="1.0" encoding="utf-8"?>
<comments xmlns="http://schemas.openxmlformats.org/spreadsheetml/2006/main">
  <authors>
    <author>Corall, Silke</author>
  </authors>
  <commentList>
    <comment ref="G10" authorId="0" shapeId="0">
      <text>
        <r>
          <rPr>
            <b/>
            <sz val="9"/>
            <color indexed="81"/>
            <rFont val="Segoe UI"/>
            <charset val="1"/>
          </rPr>
          <t>Corall, Silke:</t>
        </r>
        <r>
          <rPr>
            <sz val="9"/>
            <color indexed="81"/>
            <rFont val="Segoe UI"/>
            <charset val="1"/>
          </rPr>
          <t xml:space="preserve">
von Januar bis einschließlich Oktober wird eine einkommensteuerfreie Inflationsabmilderungsprämie von 120€ gezahlt. Die wir an dieser Stelle berücksichtigen</t>
        </r>
      </text>
    </comment>
  </commentList>
</comments>
</file>

<file path=xl/comments8.xml><?xml version="1.0" encoding="utf-8"?>
<comments xmlns="http://schemas.openxmlformats.org/spreadsheetml/2006/main">
  <authors>
    <author>Corall, Silke</author>
  </authors>
  <commentList>
    <comment ref="G10" authorId="0" shapeId="0">
      <text>
        <r>
          <rPr>
            <b/>
            <sz val="9"/>
            <color indexed="81"/>
            <rFont val="Segoe UI"/>
            <charset val="1"/>
          </rPr>
          <t>Corall, Silke:</t>
        </r>
        <r>
          <rPr>
            <sz val="9"/>
            <color indexed="81"/>
            <rFont val="Segoe UI"/>
            <charset val="1"/>
          </rPr>
          <t xml:space="preserve">
von Januar bis einschließlich Oktober wird eine einkommensteuerfreie Inflationsabmilderungsprämie von 120€ gezahlt. Die wir an dieser Stelle berücksichtigen</t>
        </r>
      </text>
    </comment>
  </commentList>
</comments>
</file>

<file path=xl/comments9.xml><?xml version="1.0" encoding="utf-8"?>
<comments xmlns="http://schemas.openxmlformats.org/spreadsheetml/2006/main">
  <authors>
    <author>Corall, Silke</author>
  </authors>
  <commentList>
    <comment ref="G10" authorId="0" shapeId="0">
      <text>
        <r>
          <rPr>
            <b/>
            <sz val="9"/>
            <color indexed="81"/>
            <rFont val="Segoe UI"/>
            <charset val="1"/>
          </rPr>
          <t>Corall, Silke:</t>
        </r>
        <r>
          <rPr>
            <sz val="9"/>
            <color indexed="81"/>
            <rFont val="Segoe UI"/>
            <charset val="1"/>
          </rPr>
          <t xml:space="preserve">
von Januar bis einschließlich Oktober wird eine einkommensteuerfreie Inflationsabmilderungsprämie von 120€ gezahlt. Die wir an dieser Stelle berücksichtigen</t>
        </r>
      </text>
    </comment>
  </commentList>
</comments>
</file>

<file path=xl/sharedStrings.xml><?xml version="1.0" encoding="utf-8"?>
<sst xmlns="http://schemas.openxmlformats.org/spreadsheetml/2006/main" count="920" uniqueCount="64">
  <si>
    <t>Jahresgehalt</t>
  </si>
  <si>
    <t>AN-Brutto</t>
  </si>
  <si>
    <t>Stufe 2</t>
  </si>
  <si>
    <t>Stufe 3</t>
  </si>
  <si>
    <t>AG-Brutto</t>
  </si>
  <si>
    <t>Jahr</t>
  </si>
  <si>
    <t>Stellenanteil</t>
  </si>
  <si>
    <t>Stelle</t>
  </si>
  <si>
    <r>
      <t xml:space="preserve">Durchschnittliches Monatsgehalt - </t>
    </r>
    <r>
      <rPr>
        <b/>
        <sz val="11"/>
        <color rgb="FFFF0000"/>
        <rFont val="Calibri"/>
        <family val="2"/>
        <scheme val="minor"/>
      </rPr>
      <t>Nach Stellenanteil usw.</t>
    </r>
  </si>
  <si>
    <t>Stufensteigerungen: Stufe 2 nach 1 Jahr Stufe 1; Stufe 3 nach 2 Jahren Stufe 2; Stufe 4 nach 3 Jahren Stufe 3</t>
  </si>
  <si>
    <t>Personalkosten TV-L 8</t>
  </si>
  <si>
    <t>Stufe 4</t>
  </si>
  <si>
    <t>Stufe 5</t>
  </si>
  <si>
    <t>Personalkosten TV-L 11</t>
  </si>
  <si>
    <t>Personalkosten TV-L 7</t>
  </si>
  <si>
    <t>Universität Paderborn</t>
  </si>
  <si>
    <t>Personalkosten-Kalkulationstabelle TV-L 13</t>
  </si>
  <si>
    <t>Jahressonder-zahlung</t>
  </si>
  <si>
    <t>Stellenanteil 100%</t>
  </si>
  <si>
    <t>Std./Wo.</t>
  </si>
  <si>
    <t>Arbeitnehmer-bruttoverdienst</t>
  </si>
  <si>
    <t>Arbeitgeber-bruttokosten (aufgerundet)</t>
  </si>
  <si>
    <t>Arbeitnehmer- bruttoverdienst</t>
  </si>
  <si>
    <t>Arbeitgeber- bruttokosten (aufgerundet)</t>
  </si>
  <si>
    <t>Individuelle Berechnung des Stellenanteils:</t>
  </si>
  <si>
    <t>Anzahl der Monate</t>
  </si>
  <si>
    <t>Gesamtkosten Arbeitnehmerbrutto-verdienst</t>
  </si>
  <si>
    <t xml:space="preserve">Gesamtkosten Arbeitgeberbrutto- kosten </t>
  </si>
  <si>
    <t>Individuelle Berechnung:</t>
  </si>
  <si>
    <t>Monatliche Berechnung:</t>
  </si>
  <si>
    <t>Kalkulation über AN-Brutto (z.B. ZIM)</t>
  </si>
  <si>
    <t>Kalkulation über AG-Brutto (z.B. BMBF)</t>
  </si>
  <si>
    <t>Personalkosten TV-L 10</t>
  </si>
  <si>
    <t>Personalkosten TV-L 5</t>
  </si>
  <si>
    <t>Stufe 1</t>
  </si>
  <si>
    <t>Personalkosten TV-L 9b</t>
  </si>
  <si>
    <t>Personalkosten TV-L 9a</t>
  </si>
  <si>
    <t>Stufe 6</t>
  </si>
  <si>
    <t>01-10/2024</t>
  </si>
  <si>
    <t>WHB Minijob (unter 538 EUR)</t>
  </si>
  <si>
    <t>SHK Minijob (unter 538 EUR)</t>
  </si>
  <si>
    <t>SHK RV-pflichtig (über 538 EUR)</t>
  </si>
  <si>
    <t>WHB RV-pflichtig (über 538 EUR)</t>
  </si>
  <si>
    <t>WHK Minijob (unter 538 EUR)</t>
  </si>
  <si>
    <t>WHK RV-pflichtig (über 538 EUR)</t>
  </si>
  <si>
    <t>2027**</t>
  </si>
  <si>
    <t>2026**</t>
  </si>
  <si>
    <t>2025*</t>
  </si>
  <si>
    <t>01/2025</t>
  </si>
  <si>
    <t>11/2024-12/2024</t>
  </si>
  <si>
    <t>monatl.Jahressonderzahlung Mischwert</t>
  </si>
  <si>
    <t>AG-Brutto Mischwert</t>
  </si>
  <si>
    <t xml:space="preserve">Jahr
</t>
  </si>
  <si>
    <t>Gesamtgehalt pro Zeitintervall</t>
  </si>
  <si>
    <t>Jahres-sonderzahlung pro Zeitintervall</t>
  </si>
  <si>
    <t>AG-Brutto pro Zeitintervall</t>
  </si>
  <si>
    <t>Anzahl der Monate pro Zeitintervall</t>
  </si>
  <si>
    <t>monatl. Jahres-sonderzahlung + ggf. Inflationsabmilderungs-prämie</t>
  </si>
  <si>
    <t>Jahr
(Zeitintervall)</t>
  </si>
  <si>
    <t>02/2025- 12/2025</t>
  </si>
  <si>
    <t>Personalkosten TV-L 12</t>
  </si>
  <si>
    <t>Personalkosten-Kalkulationstabelle TV-L 14</t>
  </si>
  <si>
    <t>Personalkosten-Kalkulationstabelle TV-L 15</t>
  </si>
  <si>
    <t>Jahressonderzahlung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</si>
</sst>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0.00\ &quot;€&quot;;[Red]\-#,##0.00\ &quot;€&quot;"/>
    <numFmt numFmtId="44" formatCode="_-* #,##0.00\ &quot;€&quot;_-;\-* #,##0.00\ &quot;€&quot;_-;_-* &quot;-&quot;??\ &quot;€&quot;_-;_-@_-"/>
    <numFmt numFmtId="164" formatCode="0.0%"/>
    <numFmt numFmtId="165" formatCode="#,##0.00\ &quot;€&quot;"/>
    <numFmt numFmtId="166" formatCode="_-* #,##0.00\ [$€-407]_-;\-* #,##0.00\ [$€-407]_-;_-* &quot;-&quot;??\ [$€-407]_-;_-@_-"/>
  </numFmts>
  <fonts count="21" x14ac:knownFonts="1">
    <font>
      <sz val="11"/>
      <color theme="1"/>
      <name val="Calibri"/>
      <family val="2"/>
      <scheme val="minor"/>
    </font>
    <font>
      <sz val="11"/>
      <color theme="1"/>
      <name val="Calibri"/>
      <family val="2"/>
      <scheme val="minor"/>
    </font>
    <font>
      <sz val="11"/>
      <color indexed="8"/>
      <name val="Calibri"/>
      <family val="2"/>
    </font>
    <font>
      <b/>
      <sz val="11"/>
      <color theme="1"/>
      <name val="Calibri"/>
      <family val="2"/>
      <scheme val="minor"/>
    </font>
    <font>
      <b/>
      <sz val="11"/>
      <name val="Arial"/>
      <family val="2"/>
    </font>
    <font>
      <b/>
      <sz val="11"/>
      <color rgb="FFFF0000"/>
      <name val="Calibri"/>
      <family val="2"/>
      <scheme val="minor"/>
    </font>
    <font>
      <sz val="11"/>
      <color rgb="FFFF0000"/>
      <name val="Calibri"/>
      <family val="2"/>
      <scheme val="minor"/>
    </font>
    <font>
      <sz val="11"/>
      <color theme="1" tint="0.499984740745262"/>
      <name val="Calibri"/>
      <family val="2"/>
      <scheme val="minor"/>
    </font>
    <font>
      <sz val="11"/>
      <name val="Calibri"/>
      <family val="2"/>
      <scheme val="minor"/>
    </font>
    <font>
      <b/>
      <sz val="11"/>
      <name val="Calibri"/>
      <family val="2"/>
      <scheme val="minor"/>
    </font>
    <font>
      <i/>
      <sz val="11"/>
      <color theme="1"/>
      <name val="Calibri"/>
      <family val="2"/>
      <scheme val="minor"/>
    </font>
    <font>
      <b/>
      <sz val="16"/>
      <color theme="1"/>
      <name val="Calibri"/>
      <family val="2"/>
      <scheme val="minor"/>
    </font>
    <font>
      <b/>
      <sz val="11"/>
      <color theme="0"/>
      <name val="Calibri"/>
      <family val="2"/>
      <scheme val="minor"/>
    </font>
    <font>
      <b/>
      <sz val="11"/>
      <color rgb="FFFFFF00"/>
      <name val="Calibri"/>
      <family val="2"/>
      <scheme val="minor"/>
    </font>
    <font>
      <sz val="11"/>
      <color theme="1" tint="0.34998626667073579"/>
      <name val="Calibri"/>
      <family val="2"/>
      <scheme val="minor"/>
    </font>
    <font>
      <b/>
      <sz val="10"/>
      <color theme="1"/>
      <name val="Calibri"/>
      <family val="2"/>
      <scheme val="minor"/>
    </font>
    <font>
      <b/>
      <sz val="10"/>
      <color theme="0"/>
      <name val="Calibri"/>
      <family val="2"/>
      <scheme val="minor"/>
    </font>
    <font>
      <b/>
      <sz val="9"/>
      <color indexed="81"/>
      <name val="Segoe UI"/>
      <charset val="1"/>
    </font>
    <font>
      <sz val="9"/>
      <color indexed="81"/>
      <name val="Segoe UI"/>
      <charset val="1"/>
    </font>
    <font>
      <sz val="11"/>
      <color rgb="FF006100"/>
      <name val="Calibri"/>
      <family val="2"/>
      <scheme val="minor"/>
    </font>
    <font>
      <sz val="11"/>
      <color rgb="FF9C0006"/>
      <name val="Calibri"/>
      <family val="2"/>
      <scheme val="minor"/>
    </font>
  </fonts>
  <fills count="14">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3" tint="0.39997558519241921"/>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4"/>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rgb="FFC6EFCE"/>
      </patternFill>
    </fill>
    <fill>
      <patternFill patternType="solid">
        <fgColor rgb="FFFFC7CE"/>
      </patternFill>
    </fill>
  </fills>
  <borders count="7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
      <left/>
      <right/>
      <top style="thin">
        <color indexed="64"/>
      </top>
      <bottom style="double">
        <color indexed="64"/>
      </bottom>
      <diagonal/>
    </border>
    <border>
      <left/>
      <right style="medium">
        <color indexed="64"/>
      </right>
      <top style="medium">
        <color indexed="64"/>
      </top>
      <bottom/>
      <diagonal/>
    </border>
    <border>
      <left style="medium">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double">
        <color indexed="64"/>
      </right>
      <top style="thin">
        <color indexed="64"/>
      </top>
      <bottom/>
      <diagonal/>
    </border>
    <border>
      <left style="double">
        <color indexed="64"/>
      </left>
      <right style="medium">
        <color indexed="64"/>
      </right>
      <top style="thin">
        <color indexed="64"/>
      </top>
      <bottom style="thin">
        <color indexed="64"/>
      </bottom>
      <diagonal/>
    </border>
    <border>
      <left/>
      <right style="thick">
        <color indexed="64"/>
      </right>
      <top style="medium">
        <color indexed="64"/>
      </top>
      <bottom style="medium">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top style="medium">
        <color indexed="64"/>
      </top>
      <bottom style="medium">
        <color indexed="64"/>
      </bottom>
      <diagonal/>
    </border>
    <border>
      <left style="thin">
        <color indexed="64"/>
      </left>
      <right style="thick">
        <color indexed="64"/>
      </right>
      <top/>
      <bottom style="thin">
        <color indexed="64"/>
      </bottom>
      <diagonal/>
    </border>
    <border>
      <left style="medium">
        <color indexed="64"/>
      </left>
      <right/>
      <top style="thin">
        <color indexed="64"/>
      </top>
      <bottom/>
      <diagonal/>
    </border>
    <border>
      <left style="thick">
        <color indexed="64"/>
      </left>
      <right style="thin">
        <color indexed="64"/>
      </right>
      <top style="thin">
        <color indexed="64"/>
      </top>
      <bottom style="thin">
        <color indexed="64"/>
      </bottom>
      <diagonal/>
    </border>
    <border>
      <left style="medium">
        <color indexed="64"/>
      </left>
      <right style="double">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thin">
        <color indexed="64"/>
      </left>
      <right style="thick">
        <color indexed="64"/>
      </right>
      <top/>
      <bottom style="medium">
        <color indexed="64"/>
      </bottom>
      <diagonal/>
    </border>
    <border>
      <left/>
      <right/>
      <top style="medium">
        <color rgb="FFFF0000"/>
      </top>
      <bottom/>
      <diagonal/>
    </border>
    <border>
      <left/>
      <right style="medium">
        <color rgb="FFFF0000"/>
      </right>
      <top style="thin">
        <color indexed="64"/>
      </top>
      <bottom style="medium">
        <color rgb="FFFF0000"/>
      </bottom>
      <diagonal/>
    </border>
    <border>
      <left style="medium">
        <color rgb="FFFF0000"/>
      </left>
      <right style="medium">
        <color rgb="FFFF0000"/>
      </right>
      <top style="thin">
        <color indexed="64"/>
      </top>
      <bottom/>
      <diagonal/>
    </border>
    <border>
      <left style="medium">
        <color rgb="FFFF0000"/>
      </left>
      <right style="medium">
        <color rgb="FFFF0000"/>
      </right>
      <top style="thin">
        <color indexed="64"/>
      </top>
      <bottom style="medium">
        <color rgb="FFFF0000"/>
      </bottom>
      <diagonal/>
    </border>
    <border>
      <left/>
      <right style="medium">
        <color rgb="FFFF0000"/>
      </right>
      <top/>
      <bottom/>
      <diagonal/>
    </border>
    <border>
      <left/>
      <right/>
      <top style="thick">
        <color indexed="64"/>
      </top>
      <bottom/>
      <diagonal/>
    </border>
    <border>
      <left/>
      <right style="medium">
        <color rgb="FFFF0000"/>
      </right>
      <top style="thin">
        <color indexed="64"/>
      </top>
      <bottom style="thin">
        <color indexed="64"/>
      </bottom>
      <diagonal/>
    </border>
    <border>
      <left style="medium">
        <color rgb="FFFF0000"/>
      </left>
      <right style="medium">
        <color rgb="FFFF0000"/>
      </right>
      <top style="thin">
        <color indexed="64"/>
      </top>
      <bottom style="thin">
        <color indexed="64"/>
      </bottom>
      <diagonal/>
    </border>
    <border>
      <left style="medium">
        <color indexed="64"/>
      </left>
      <right style="medium">
        <color rgb="FFFF0000"/>
      </right>
      <top/>
      <bottom/>
      <diagonal/>
    </border>
    <border>
      <left style="thin">
        <color indexed="64"/>
      </left>
      <right style="medium">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ck">
        <color indexed="64"/>
      </bottom>
      <diagonal/>
    </border>
    <border>
      <left style="thin">
        <color indexed="64"/>
      </left>
      <right style="thin">
        <color indexed="64"/>
      </right>
      <top/>
      <bottom/>
      <diagonal/>
    </border>
    <border>
      <left style="double">
        <color indexed="64"/>
      </left>
      <right style="medium">
        <color indexed="64"/>
      </right>
      <top style="thin">
        <color indexed="64"/>
      </top>
      <bottom style="thick">
        <color indexed="64"/>
      </bottom>
      <diagonal/>
    </border>
    <border>
      <left/>
      <right style="medium">
        <color rgb="FFFF0000"/>
      </right>
      <top/>
      <bottom style="thin">
        <color indexed="64"/>
      </bottom>
      <diagonal/>
    </border>
    <border>
      <left style="medium">
        <color rgb="FFFF0000"/>
      </left>
      <right style="medium">
        <color rgb="FFFF0000"/>
      </right>
      <top/>
      <bottom style="thin">
        <color indexed="64"/>
      </bottom>
      <diagonal/>
    </border>
    <border>
      <left style="medium">
        <color rgb="FFFF0000"/>
      </left>
      <right style="medium">
        <color rgb="FFFF0000"/>
      </right>
      <top/>
      <bottom/>
      <diagonal/>
    </border>
    <border>
      <left/>
      <right style="medium">
        <color rgb="FFFF0000"/>
      </right>
      <top style="thin">
        <color indexed="64"/>
      </top>
      <bottom/>
      <diagonal/>
    </border>
    <border>
      <left/>
      <right style="medium">
        <color rgb="FFFF0000"/>
      </right>
      <top style="medium">
        <color indexed="64"/>
      </top>
      <bottom style="thin">
        <color indexed="64"/>
      </bottom>
      <diagonal/>
    </border>
    <border>
      <left style="medium">
        <color rgb="FFFF0000"/>
      </left>
      <right style="medium">
        <color rgb="FFFF0000"/>
      </right>
      <top style="medium">
        <color indexed="64"/>
      </top>
      <bottom style="thin">
        <color indexed="64"/>
      </bottom>
      <diagonal/>
    </border>
    <border>
      <left/>
      <right style="medium">
        <color rgb="FFFF0000"/>
      </right>
      <top/>
      <bottom style="medium">
        <color indexed="64"/>
      </bottom>
      <diagonal/>
    </border>
    <border>
      <left style="medium">
        <color rgb="FFFF0000"/>
      </left>
      <right style="medium">
        <color rgb="FFFF0000"/>
      </right>
      <top style="medium">
        <color rgb="FFFF0000"/>
      </top>
      <bottom style="medium">
        <color indexed="64"/>
      </bottom>
      <diagonal/>
    </border>
    <border>
      <left/>
      <right/>
      <top/>
      <bottom style="medium">
        <color rgb="FFFF0000"/>
      </bottom>
      <diagonal/>
    </border>
    <border>
      <left/>
      <right/>
      <top style="medium">
        <color indexed="64"/>
      </top>
      <bottom style="thin">
        <color indexed="64"/>
      </bottom>
      <diagonal/>
    </border>
    <border>
      <left style="double">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s>
  <cellStyleXfs count="6">
    <xf numFmtId="0" fontId="0" fillId="0" borderId="0"/>
    <xf numFmtId="44" fontId="2"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9" fillId="12" borderId="0" applyNumberFormat="0" applyBorder="0" applyAlignment="0" applyProtection="0"/>
    <xf numFmtId="0" fontId="20" fillId="13" borderId="0" applyNumberFormat="0" applyBorder="0" applyAlignment="0" applyProtection="0"/>
  </cellStyleXfs>
  <cellXfs count="278">
    <xf numFmtId="0" fontId="0" fillId="0" borderId="0" xfId="0"/>
    <xf numFmtId="8" fontId="0" fillId="0" borderId="0" xfId="0" applyNumberFormat="1" applyFill="1" applyBorder="1"/>
    <xf numFmtId="8" fontId="0" fillId="0" borderId="0" xfId="0" applyNumberFormat="1"/>
    <xf numFmtId="0" fontId="0" fillId="0" borderId="0" xfId="0" applyFont="1"/>
    <xf numFmtId="0" fontId="4" fillId="0" borderId="0" xfId="0" applyNumberFormat="1" applyFont="1" applyBorder="1"/>
    <xf numFmtId="0" fontId="0" fillId="0" borderId="0" xfId="0" applyNumberFormat="1" applyFont="1"/>
    <xf numFmtId="0" fontId="5" fillId="0" borderId="0" xfId="0" applyNumberFormat="1" applyFont="1"/>
    <xf numFmtId="0" fontId="0" fillId="0" borderId="0" xfId="0" applyNumberFormat="1"/>
    <xf numFmtId="8" fontId="0" fillId="0" borderId="1" xfId="0" applyNumberFormat="1" applyBorder="1"/>
    <xf numFmtId="9" fontId="0" fillId="0" borderId="0" xfId="2" applyFont="1"/>
    <xf numFmtId="9" fontId="0" fillId="0" borderId="1" xfId="2" applyFont="1" applyBorder="1"/>
    <xf numFmtId="0" fontId="7" fillId="0" borderId="0" xfId="0" applyFont="1"/>
    <xf numFmtId="164" fontId="4" fillId="0" borderId="0" xfId="2" applyNumberFormat="1" applyFont="1" applyBorder="1"/>
    <xf numFmtId="164" fontId="0" fillId="0" borderId="0" xfId="2" applyNumberFormat="1" applyFont="1"/>
    <xf numFmtId="164" fontId="5" fillId="0" borderId="0" xfId="2" applyNumberFormat="1" applyFont="1"/>
    <xf numFmtId="0" fontId="8" fillId="2" borderId="1" xfId="0" applyFont="1" applyFill="1" applyBorder="1"/>
    <xf numFmtId="9" fontId="8" fillId="2" borderId="1" xfId="2" applyFont="1" applyFill="1" applyBorder="1"/>
    <xf numFmtId="0" fontId="0" fillId="0" borderId="2" xfId="0" applyNumberFormat="1" applyFill="1" applyBorder="1"/>
    <xf numFmtId="0" fontId="8" fillId="2" borderId="2" xfId="0" applyNumberFormat="1" applyFont="1" applyFill="1" applyBorder="1"/>
    <xf numFmtId="0" fontId="10" fillId="0" borderId="0" xfId="0" applyFont="1"/>
    <xf numFmtId="0" fontId="3" fillId="2" borderId="2" xfId="0" applyNumberFormat="1" applyFont="1" applyFill="1" applyBorder="1" applyAlignment="1">
      <alignment horizontal="center" vertical="center"/>
    </xf>
    <xf numFmtId="0" fontId="3" fillId="2" borderId="1" xfId="0" applyFont="1" applyFill="1" applyBorder="1" applyAlignment="1">
      <alignment horizontal="center" vertical="center" wrapText="1"/>
    </xf>
    <xf numFmtId="9" fontId="3" fillId="2" borderId="1" xfId="2" applyFont="1" applyFill="1" applyBorder="1" applyAlignment="1">
      <alignment horizontal="center" vertical="center" wrapText="1"/>
    </xf>
    <xf numFmtId="0" fontId="11" fillId="0" borderId="0" xfId="0" applyFont="1"/>
    <xf numFmtId="0" fontId="8" fillId="2" borderId="1" xfId="0" applyNumberFormat="1" applyFont="1" applyFill="1" applyBorder="1"/>
    <xf numFmtId="8" fontId="0" fillId="0" borderId="6" xfId="0" applyNumberFormat="1" applyBorder="1"/>
    <xf numFmtId="8" fontId="0" fillId="0" borderId="7" xfId="0" applyNumberFormat="1" applyBorder="1"/>
    <xf numFmtId="8" fontId="0" fillId="0" borderId="10" xfId="0" applyNumberFormat="1" applyBorder="1"/>
    <xf numFmtId="0" fontId="7" fillId="2" borderId="6" xfId="0" applyFont="1" applyFill="1" applyBorder="1"/>
    <xf numFmtId="0" fontId="0" fillId="0" borderId="12" xfId="0" applyBorder="1"/>
    <xf numFmtId="0" fontId="9" fillId="2" borderId="12" xfId="0" applyFont="1" applyFill="1" applyBorder="1"/>
    <xf numFmtId="0" fontId="3" fillId="0" borderId="12" xfId="0" applyFont="1" applyBorder="1"/>
    <xf numFmtId="0" fontId="3" fillId="0" borderId="13" xfId="0" applyFont="1" applyBorder="1"/>
    <xf numFmtId="9" fontId="0" fillId="0" borderId="9" xfId="2" applyFont="1" applyBorder="1"/>
    <xf numFmtId="0" fontId="3" fillId="0" borderId="0" xfId="0" applyFont="1" applyFill="1" applyBorder="1" applyAlignment="1">
      <alignment horizontal="center" vertical="center" wrapText="1"/>
    </xf>
    <xf numFmtId="0" fontId="8" fillId="0" borderId="0" xfId="0" applyFont="1" applyFill="1" applyBorder="1"/>
    <xf numFmtId="0" fontId="0" fillId="0" borderId="0" xfId="0" applyAlignment="1">
      <alignment wrapText="1"/>
    </xf>
    <xf numFmtId="0" fontId="3" fillId="5" borderId="21" xfId="0" applyFont="1" applyFill="1" applyBorder="1" applyAlignment="1">
      <alignment horizontal="center" vertical="center" wrapText="1"/>
    </xf>
    <xf numFmtId="0" fontId="3" fillId="5" borderId="20" xfId="0" applyFont="1" applyFill="1" applyBorder="1" applyAlignment="1">
      <alignment horizontal="center" vertical="center" wrapText="1"/>
    </xf>
    <xf numFmtId="0" fontId="8" fillId="2" borderId="15" xfId="0" applyNumberFormat="1" applyFont="1" applyFill="1" applyBorder="1"/>
    <xf numFmtId="0" fontId="8" fillId="2" borderId="11" xfId="0" applyNumberFormat="1" applyFont="1" applyFill="1" applyBorder="1"/>
    <xf numFmtId="0" fontId="8" fillId="2" borderId="23" xfId="0" applyNumberFormat="1" applyFont="1" applyFill="1" applyBorder="1"/>
    <xf numFmtId="0" fontId="0" fillId="0" borderId="1" xfId="0" applyBorder="1"/>
    <xf numFmtId="44" fontId="0" fillId="0" borderId="1" xfId="3" applyFont="1" applyBorder="1"/>
    <xf numFmtId="0" fontId="11" fillId="0" borderId="0" xfId="0" applyFont="1" applyAlignment="1">
      <alignment horizontal="center"/>
    </xf>
    <xf numFmtId="0" fontId="3" fillId="0" borderId="0" xfId="0" applyFont="1" applyBorder="1" applyAlignment="1">
      <alignment horizontal="center" vertical="center" wrapText="1"/>
    </xf>
    <xf numFmtId="44" fontId="0" fillId="0" borderId="0" xfId="3" applyFont="1" applyBorder="1"/>
    <xf numFmtId="0" fontId="0" fillId="0" borderId="0" xfId="3" applyNumberFormat="1" applyFont="1" applyBorder="1"/>
    <xf numFmtId="0" fontId="0" fillId="0" borderId="1" xfId="3" applyNumberFormat="1" applyFont="1" applyBorder="1"/>
    <xf numFmtId="0" fontId="3" fillId="5" borderId="1" xfId="0" applyFont="1" applyFill="1" applyBorder="1" applyAlignment="1">
      <alignment horizontal="center" vertical="center" wrapText="1"/>
    </xf>
    <xf numFmtId="8" fontId="5" fillId="5" borderId="1" xfId="1" applyNumberFormat="1" applyFont="1" applyFill="1" applyBorder="1" applyAlignment="1">
      <alignment horizontal="center"/>
    </xf>
    <xf numFmtId="0" fontId="6" fillId="2" borderId="1" xfId="0" applyFont="1" applyFill="1" applyBorder="1" applyAlignment="1">
      <alignment horizontal="center"/>
    </xf>
    <xf numFmtId="8" fontId="5" fillId="5" borderId="7" xfId="0" applyNumberFormat="1" applyFont="1" applyFill="1" applyBorder="1" applyAlignment="1">
      <alignment horizontal="center"/>
    </xf>
    <xf numFmtId="0" fontId="8" fillId="2" borderId="23" xfId="0" applyNumberFormat="1" applyFont="1" applyFill="1" applyBorder="1" applyAlignment="1">
      <alignment horizontal="center"/>
    </xf>
    <xf numFmtId="44" fontId="6" fillId="5" borderId="1" xfId="0" applyNumberFormat="1" applyFont="1" applyFill="1" applyBorder="1"/>
    <xf numFmtId="0" fontId="3" fillId="6" borderId="1" xfId="0" applyFont="1" applyFill="1" applyBorder="1" applyAlignment="1">
      <alignment horizontal="center" vertical="center" wrapText="1"/>
    </xf>
    <xf numFmtId="44" fontId="0" fillId="6" borderId="1" xfId="0" applyNumberFormat="1" applyFill="1" applyBorder="1"/>
    <xf numFmtId="44" fontId="6" fillId="6" borderId="1" xfId="3" applyNumberFormat="1" applyFont="1" applyFill="1" applyBorder="1"/>
    <xf numFmtId="44" fontId="0" fillId="5" borderId="1" xfId="3" applyFont="1" applyFill="1" applyBorder="1"/>
    <xf numFmtId="0" fontId="3" fillId="5" borderId="26" xfId="0" applyNumberFormat="1" applyFont="1" applyFill="1" applyBorder="1" applyAlignment="1">
      <alignment horizontal="center" vertical="center"/>
    </xf>
    <xf numFmtId="9" fontId="3" fillId="5" borderId="20" xfId="2" applyFont="1" applyFill="1" applyBorder="1" applyAlignment="1">
      <alignment horizontal="center" vertical="center" wrapText="1"/>
    </xf>
    <xf numFmtId="0" fontId="8" fillId="2" borderId="7" xfId="0" applyFont="1" applyFill="1" applyBorder="1"/>
    <xf numFmtId="8" fontId="5" fillId="5" borderId="9" xfId="1" applyNumberFormat="1" applyFont="1" applyFill="1" applyBorder="1" applyAlignment="1">
      <alignment horizontal="center"/>
    </xf>
    <xf numFmtId="0" fontId="8" fillId="2" borderId="6" xfId="0" applyFont="1" applyFill="1" applyBorder="1"/>
    <xf numFmtId="44" fontId="5" fillId="0" borderId="24" xfId="3" applyFont="1" applyFill="1" applyBorder="1"/>
    <xf numFmtId="0" fontId="3" fillId="5" borderId="1" xfId="0" applyFont="1" applyFill="1" applyBorder="1" applyAlignment="1">
      <alignment horizontal="center" vertical="center"/>
    </xf>
    <xf numFmtId="0" fontId="3" fillId="2" borderId="12" xfId="0" applyNumberFormat="1" applyFont="1" applyFill="1" applyBorder="1" applyAlignment="1">
      <alignment horizontal="center" vertical="center"/>
    </xf>
    <xf numFmtId="0" fontId="3" fillId="2" borderId="7" xfId="0" applyFont="1" applyFill="1" applyBorder="1" applyAlignment="1">
      <alignment horizontal="center" vertical="center" wrapText="1"/>
    </xf>
    <xf numFmtId="0" fontId="3" fillId="5" borderId="28" xfId="0" applyFont="1" applyFill="1" applyBorder="1" applyAlignment="1">
      <alignment horizontal="center" vertical="center" wrapText="1"/>
    </xf>
    <xf numFmtId="0" fontId="8" fillId="2" borderId="6" xfId="0" applyNumberFormat="1" applyFont="1" applyFill="1" applyBorder="1"/>
    <xf numFmtId="0" fontId="8" fillId="2" borderId="7" xfId="0" applyNumberFormat="1" applyFont="1" applyFill="1" applyBorder="1"/>
    <xf numFmtId="0" fontId="8" fillId="2" borderId="7" xfId="0" applyNumberFormat="1" applyFont="1" applyFill="1" applyBorder="1" applyAlignment="1">
      <alignment horizontal="center"/>
    </xf>
    <xf numFmtId="8" fontId="0" fillId="2" borderId="7" xfId="0" applyNumberFormat="1" applyFill="1" applyBorder="1"/>
    <xf numFmtId="0" fontId="0" fillId="7" borderId="1" xfId="3" applyNumberFormat="1" applyFont="1" applyFill="1" applyBorder="1"/>
    <xf numFmtId="0" fontId="0" fillId="7" borderId="1" xfId="0" applyNumberFormat="1" applyFill="1" applyBorder="1"/>
    <xf numFmtId="0" fontId="8" fillId="7" borderId="6" xfId="0" applyNumberFormat="1" applyFont="1" applyFill="1" applyBorder="1" applyAlignment="1">
      <alignment horizontal="center"/>
    </xf>
    <xf numFmtId="0" fontId="8" fillId="2" borderId="30" xfId="0" applyNumberFormat="1" applyFont="1" applyFill="1" applyBorder="1" applyAlignment="1"/>
    <xf numFmtId="0" fontId="3" fillId="5" borderId="36" xfId="0" applyFont="1" applyFill="1" applyBorder="1" applyAlignment="1">
      <alignment horizontal="center" vertical="center" wrapText="1"/>
    </xf>
    <xf numFmtId="0" fontId="0" fillId="0" borderId="0" xfId="0" applyBorder="1"/>
    <xf numFmtId="0" fontId="0" fillId="0" borderId="0" xfId="0" applyFill="1" applyBorder="1"/>
    <xf numFmtId="0" fontId="3" fillId="2" borderId="37" xfId="0" applyFont="1" applyFill="1" applyBorder="1" applyAlignment="1">
      <alignment horizontal="center" vertical="center" wrapText="1"/>
    </xf>
    <xf numFmtId="0" fontId="0" fillId="0" borderId="13" xfId="0" applyBorder="1"/>
    <xf numFmtId="8" fontId="14" fillId="0" borderId="6" xfId="0" applyNumberFormat="1" applyFont="1" applyFill="1" applyBorder="1"/>
    <xf numFmtId="8" fontId="14" fillId="0" borderId="2" xfId="0" applyNumberFormat="1" applyFont="1" applyBorder="1"/>
    <xf numFmtId="8" fontId="14" fillId="0" borderId="1" xfId="0" applyNumberFormat="1" applyFont="1" applyBorder="1" applyAlignment="1">
      <alignment horizontal="right"/>
    </xf>
    <xf numFmtId="0" fontId="14" fillId="2" borderId="11" xfId="0" applyNumberFormat="1" applyFont="1" applyFill="1" applyBorder="1"/>
    <xf numFmtId="0" fontId="14" fillId="2" borderId="1" xfId="0" applyNumberFormat="1" applyFont="1" applyFill="1" applyBorder="1"/>
    <xf numFmtId="8" fontId="14" fillId="0" borderId="37" xfId="0" applyNumberFormat="1" applyFont="1" applyBorder="1" applyAlignment="1">
      <alignment horizontal="right"/>
    </xf>
    <xf numFmtId="8" fontId="14" fillId="0" borderId="14" xfId="0" applyNumberFormat="1" applyFont="1" applyBorder="1"/>
    <xf numFmtId="8" fontId="14" fillId="0" borderId="9" xfId="0" applyNumberFormat="1" applyFont="1" applyBorder="1" applyAlignment="1">
      <alignment horizontal="right"/>
    </xf>
    <xf numFmtId="0" fontId="14" fillId="2" borderId="15" xfId="0" applyNumberFormat="1" applyFont="1" applyFill="1" applyBorder="1"/>
    <xf numFmtId="0" fontId="3" fillId="0" borderId="33" xfId="0" applyFont="1" applyBorder="1"/>
    <xf numFmtId="0" fontId="14" fillId="2" borderId="1" xfId="0" applyFont="1" applyFill="1" applyBorder="1"/>
    <xf numFmtId="0" fontId="14" fillId="2" borderId="37" xfId="0" applyFont="1" applyFill="1" applyBorder="1"/>
    <xf numFmtId="0" fontId="14" fillId="2" borderId="2" xfId="0" applyFont="1" applyFill="1" applyBorder="1"/>
    <xf numFmtId="8" fontId="14" fillId="0" borderId="40" xfId="0" applyNumberFormat="1" applyFont="1" applyBorder="1" applyAlignment="1">
      <alignment horizontal="right"/>
    </xf>
    <xf numFmtId="8" fontId="14" fillId="0" borderId="3" xfId="0" applyNumberFormat="1" applyFont="1" applyBorder="1" applyAlignment="1">
      <alignment horizontal="right"/>
    </xf>
    <xf numFmtId="8" fontId="14" fillId="0" borderId="42" xfId="0" applyNumberFormat="1" applyFont="1" applyBorder="1"/>
    <xf numFmtId="8" fontId="14" fillId="0" borderId="38" xfId="0" applyNumberFormat="1" applyFont="1" applyBorder="1" applyAlignment="1">
      <alignment horizontal="right"/>
    </xf>
    <xf numFmtId="0" fontId="14" fillId="2" borderId="3" xfId="0" applyFont="1" applyFill="1" applyBorder="1"/>
    <xf numFmtId="8" fontId="14" fillId="3" borderId="4" xfId="0" applyNumberFormat="1" applyFont="1" applyFill="1" applyBorder="1" applyAlignment="1">
      <alignment horizontal="right"/>
    </xf>
    <xf numFmtId="0" fontId="0" fillId="3" borderId="1" xfId="0" applyNumberFormat="1" applyFont="1" applyFill="1" applyBorder="1" applyAlignment="1">
      <alignment horizontal="right" vertical="center"/>
    </xf>
    <xf numFmtId="0" fontId="8" fillId="0" borderId="0" xfId="0" applyFont="1"/>
    <xf numFmtId="0" fontId="12" fillId="0" borderId="0" xfId="0" applyFont="1" applyFill="1" applyBorder="1" applyAlignment="1">
      <alignment horizontal="center"/>
    </xf>
    <xf numFmtId="0" fontId="3" fillId="0" borderId="0" xfId="0" applyFont="1" applyBorder="1"/>
    <xf numFmtId="0" fontId="0" fillId="0" borderId="0" xfId="0" applyNumberFormat="1" applyFill="1" applyBorder="1"/>
    <xf numFmtId="8" fontId="14" fillId="0" borderId="0" xfId="0" applyNumberFormat="1" applyFont="1" applyFill="1" applyBorder="1"/>
    <xf numFmtId="8" fontId="14" fillId="0" borderId="0" xfId="0" applyNumberFormat="1" applyFont="1" applyBorder="1" applyAlignment="1">
      <alignment horizontal="right"/>
    </xf>
    <xf numFmtId="8" fontId="14" fillId="0" borderId="0" xfId="0" applyNumberFormat="1" applyFont="1" applyBorder="1"/>
    <xf numFmtId="8" fontId="14" fillId="0" borderId="0" xfId="1" applyNumberFormat="1" applyFont="1" applyBorder="1" applyAlignment="1">
      <alignment horizontal="center"/>
    </xf>
    <xf numFmtId="9" fontId="0" fillId="0" borderId="0" xfId="2" applyFont="1" applyBorder="1"/>
    <xf numFmtId="8" fontId="0" fillId="0" borderId="0" xfId="0" applyNumberFormat="1" applyBorder="1"/>
    <xf numFmtId="8" fontId="5" fillId="0" borderId="0" xfId="1" applyNumberFormat="1" applyFont="1" applyFill="1" applyBorder="1" applyAlignment="1">
      <alignment horizontal="center"/>
    </xf>
    <xf numFmtId="0" fontId="3" fillId="2" borderId="43" xfId="0" applyNumberFormat="1" applyFont="1" applyFill="1" applyBorder="1" applyAlignment="1">
      <alignment horizontal="center" vertical="center"/>
    </xf>
    <xf numFmtId="0" fontId="3" fillId="2" borderId="44" xfId="0" applyNumberFormat="1" applyFont="1" applyFill="1" applyBorder="1" applyAlignment="1">
      <alignment horizontal="center" vertical="center"/>
    </xf>
    <xf numFmtId="0" fontId="8" fillId="2" borderId="45" xfId="0" applyNumberFormat="1" applyFont="1" applyFill="1" applyBorder="1"/>
    <xf numFmtId="0" fontId="14" fillId="2" borderId="3" xfId="0" applyNumberFormat="1" applyFont="1" applyFill="1" applyBorder="1"/>
    <xf numFmtId="0" fontId="14" fillId="2" borderId="46" xfId="0" applyNumberFormat="1" applyFont="1" applyFill="1" applyBorder="1"/>
    <xf numFmtId="0" fontId="8" fillId="2" borderId="31" xfId="0" applyNumberFormat="1" applyFont="1" applyFill="1" applyBorder="1"/>
    <xf numFmtId="0" fontId="8" fillId="2" borderId="47" xfId="0" applyNumberFormat="1" applyFont="1" applyFill="1" applyBorder="1"/>
    <xf numFmtId="0" fontId="8" fillId="2" borderId="3" xfId="0" applyNumberFormat="1" applyFont="1" applyFill="1" applyBorder="1"/>
    <xf numFmtId="0" fontId="8" fillId="2" borderId="48" xfId="0" applyNumberFormat="1" applyFont="1" applyFill="1" applyBorder="1"/>
    <xf numFmtId="0" fontId="12" fillId="0" borderId="0" xfId="0" applyFont="1" applyFill="1" applyBorder="1" applyAlignment="1">
      <alignment horizontal="center"/>
    </xf>
    <xf numFmtId="44" fontId="8" fillId="0" borderId="1" xfId="3" applyFont="1" applyBorder="1"/>
    <xf numFmtId="44" fontId="0" fillId="0" borderId="0" xfId="0" applyNumberFormat="1"/>
    <xf numFmtId="0" fontId="3" fillId="5" borderId="3"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49" xfId="0" applyFont="1" applyFill="1" applyBorder="1" applyAlignment="1">
      <alignment horizontal="center" vertical="center" wrapText="1"/>
    </xf>
    <xf numFmtId="0" fontId="12" fillId="8" borderId="25" xfId="0" applyFont="1" applyFill="1" applyBorder="1" applyAlignment="1">
      <alignment horizontal="right"/>
    </xf>
    <xf numFmtId="0" fontId="12" fillId="8" borderId="5" xfId="0" applyFont="1" applyFill="1" applyBorder="1" applyAlignment="1">
      <alignment horizontal="left"/>
    </xf>
    <xf numFmtId="0" fontId="12" fillId="8" borderId="22" xfId="0" applyFont="1" applyFill="1" applyBorder="1" applyAlignment="1">
      <alignment horizontal="left"/>
    </xf>
    <xf numFmtId="9" fontId="13" fillId="8" borderId="19" xfId="0" applyNumberFormat="1" applyFont="1" applyFill="1" applyBorder="1" applyAlignment="1">
      <alignment horizontal="center" vertical="center" wrapText="1"/>
    </xf>
    <xf numFmtId="0" fontId="6" fillId="3" borderId="0" xfId="0" applyFont="1" applyFill="1" applyBorder="1" applyAlignment="1"/>
    <xf numFmtId="0" fontId="16" fillId="8" borderId="19" xfId="0" applyFont="1" applyFill="1" applyBorder="1" applyAlignment="1"/>
    <xf numFmtId="0" fontId="3" fillId="5" borderId="27"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0" fillId="0" borderId="0" xfId="0" applyNumberFormat="1" applyBorder="1"/>
    <xf numFmtId="0" fontId="0" fillId="0" borderId="52" xfId="0" applyBorder="1"/>
    <xf numFmtId="0" fontId="0" fillId="0" borderId="52" xfId="0" applyNumberFormat="1" applyBorder="1"/>
    <xf numFmtId="0" fontId="8" fillId="2" borderId="53" xfId="0" applyNumberFormat="1" applyFont="1" applyFill="1" applyBorder="1"/>
    <xf numFmtId="0" fontId="8" fillId="2" borderId="54" xfId="0" applyNumberFormat="1" applyFont="1" applyFill="1" applyBorder="1"/>
    <xf numFmtId="0" fontId="0" fillId="2" borderId="55" xfId="0" applyNumberFormat="1" applyFill="1" applyBorder="1"/>
    <xf numFmtId="0" fontId="0" fillId="0" borderId="56" xfId="0" applyFill="1" applyBorder="1"/>
    <xf numFmtId="0" fontId="0" fillId="0" borderId="57" xfId="0" applyBorder="1"/>
    <xf numFmtId="8" fontId="0" fillId="0" borderId="58" xfId="3" applyNumberFormat="1" applyFont="1" applyBorder="1" applyAlignment="1">
      <alignment horizontal="right"/>
    </xf>
    <xf numFmtId="8" fontId="0" fillId="0" borderId="59" xfId="3" applyNumberFormat="1" applyFont="1" applyBorder="1" applyAlignment="1">
      <alignment horizontal="right"/>
    </xf>
    <xf numFmtId="0" fontId="0" fillId="0" borderId="60" xfId="0" applyBorder="1"/>
    <xf numFmtId="8" fontId="5" fillId="0" borderId="61" xfId="0" applyNumberFormat="1" applyFont="1" applyFill="1" applyBorder="1" applyAlignment="1">
      <alignment horizontal="center"/>
    </xf>
    <xf numFmtId="8" fontId="14" fillId="0" borderId="62" xfId="0" applyNumberFormat="1" applyFont="1" applyBorder="1" applyAlignment="1">
      <alignment horizontal="right"/>
    </xf>
    <xf numFmtId="8" fontId="0" fillId="0" borderId="62" xfId="0" applyNumberFormat="1" applyBorder="1"/>
    <xf numFmtId="0" fontId="8" fillId="7" borderId="63" xfId="0" applyNumberFormat="1" applyFont="1" applyFill="1" applyBorder="1" applyAlignment="1">
      <alignment horizontal="center"/>
    </xf>
    <xf numFmtId="0" fontId="8" fillId="2" borderId="64" xfId="0" applyNumberFormat="1" applyFont="1" applyFill="1" applyBorder="1" applyAlignment="1"/>
    <xf numFmtId="8" fontId="5" fillId="5" borderId="61" xfId="0" applyNumberFormat="1" applyFont="1" applyFill="1" applyBorder="1" applyAlignment="1">
      <alignment horizontal="center"/>
    </xf>
    <xf numFmtId="8" fontId="14" fillId="3" borderId="62" xfId="0" applyNumberFormat="1" applyFont="1" applyFill="1" applyBorder="1" applyAlignment="1">
      <alignment horizontal="right"/>
    </xf>
    <xf numFmtId="8" fontId="14" fillId="0" borderId="65" xfId="0" applyNumberFormat="1" applyFont="1" applyBorder="1" applyAlignment="1">
      <alignment horizontal="right"/>
    </xf>
    <xf numFmtId="8" fontId="0" fillId="0" borderId="63" xfId="0" applyNumberFormat="1" applyBorder="1"/>
    <xf numFmtId="0" fontId="0" fillId="0" borderId="66" xfId="0" applyNumberFormat="1" applyFill="1" applyBorder="1"/>
    <xf numFmtId="8" fontId="0" fillId="0" borderId="0" xfId="3" applyNumberFormat="1" applyFont="1" applyFill="1" applyBorder="1"/>
    <xf numFmtId="8" fontId="5" fillId="0" borderId="7" xfId="0" applyNumberFormat="1" applyFont="1" applyFill="1" applyBorder="1" applyAlignment="1">
      <alignment horizontal="center"/>
    </xf>
    <xf numFmtId="8" fontId="14" fillId="10" borderId="1" xfId="0" applyNumberFormat="1" applyFont="1" applyFill="1" applyBorder="1" applyAlignment="1">
      <alignment horizontal="right"/>
    </xf>
    <xf numFmtId="8" fontId="0" fillId="10" borderId="1" xfId="0" applyNumberFormat="1" applyFill="1" applyBorder="1"/>
    <xf numFmtId="8" fontId="5" fillId="10" borderId="7" xfId="0" applyNumberFormat="1" applyFont="1" applyFill="1" applyBorder="1" applyAlignment="1">
      <alignment horizontal="center"/>
    </xf>
    <xf numFmtId="8" fontId="14" fillId="10" borderId="4" xfId="0" applyNumberFormat="1" applyFont="1" applyFill="1" applyBorder="1" applyAlignment="1">
      <alignment horizontal="right"/>
    </xf>
    <xf numFmtId="8" fontId="14" fillId="10" borderId="3" xfId="0" applyNumberFormat="1" applyFont="1" applyFill="1" applyBorder="1" applyAlignment="1">
      <alignment horizontal="right"/>
    </xf>
    <xf numFmtId="8" fontId="0" fillId="10" borderId="6" xfId="0" applyNumberFormat="1" applyFill="1" applyBorder="1"/>
    <xf numFmtId="49" fontId="0" fillId="10" borderId="2" xfId="0" applyNumberFormat="1" applyFill="1" applyBorder="1" applyAlignment="1">
      <alignment horizontal="right"/>
    </xf>
    <xf numFmtId="8" fontId="14" fillId="6" borderId="1" xfId="0" applyNumberFormat="1" applyFont="1" applyFill="1" applyBorder="1" applyAlignment="1">
      <alignment horizontal="right"/>
    </xf>
    <xf numFmtId="8" fontId="0" fillId="6" borderId="1" xfId="0" applyNumberFormat="1" applyFill="1" applyBorder="1"/>
    <xf numFmtId="8" fontId="5" fillId="6" borderId="7" xfId="0" applyNumberFormat="1" applyFont="1" applyFill="1" applyBorder="1" applyAlignment="1">
      <alignment horizontal="center"/>
    </xf>
    <xf numFmtId="8" fontId="14" fillId="6" borderId="4" xfId="0" applyNumberFormat="1" applyFont="1" applyFill="1" applyBorder="1" applyAlignment="1">
      <alignment horizontal="right"/>
    </xf>
    <xf numFmtId="8" fontId="14" fillId="6" borderId="3" xfId="0" applyNumberFormat="1" applyFont="1" applyFill="1" applyBorder="1" applyAlignment="1">
      <alignment horizontal="right"/>
    </xf>
    <xf numFmtId="8" fontId="0" fillId="6" borderId="6" xfId="0" applyNumberFormat="1" applyFill="1" applyBorder="1"/>
    <xf numFmtId="49" fontId="0" fillId="6" borderId="2" xfId="0" applyNumberFormat="1" applyFill="1" applyBorder="1" applyAlignment="1">
      <alignment horizontal="right"/>
    </xf>
    <xf numFmtId="0" fontId="8" fillId="0" borderId="0" xfId="0" applyNumberFormat="1" applyFont="1" applyFill="1" applyBorder="1"/>
    <xf numFmtId="0" fontId="8" fillId="2" borderId="67" xfId="0" applyNumberFormat="1" applyFont="1" applyFill="1" applyBorder="1"/>
    <xf numFmtId="0" fontId="8" fillId="2" borderId="59" xfId="0" applyNumberFormat="1" applyFont="1" applyFill="1" applyBorder="1"/>
    <xf numFmtId="165" fontId="0" fillId="0" borderId="0" xfId="0" applyNumberFormat="1" applyFill="1" applyBorder="1" applyAlignment="1"/>
    <xf numFmtId="0" fontId="8" fillId="2" borderId="56" xfId="0" applyNumberFormat="1" applyFont="1" applyFill="1" applyBorder="1"/>
    <xf numFmtId="0" fontId="3" fillId="5" borderId="71" xfId="0" applyFont="1" applyFill="1" applyBorder="1" applyAlignment="1">
      <alignment horizontal="center" vertical="center" wrapText="1"/>
    </xf>
    <xf numFmtId="0" fontId="3" fillId="5" borderId="72" xfId="0" applyFont="1" applyFill="1" applyBorder="1" applyAlignment="1">
      <alignment horizontal="center" vertical="center" wrapText="1"/>
    </xf>
    <xf numFmtId="0" fontId="3" fillId="5" borderId="72" xfId="0" applyNumberFormat="1" applyFont="1" applyFill="1" applyBorder="1" applyAlignment="1">
      <alignment horizontal="center" vertical="center" wrapText="1"/>
    </xf>
    <xf numFmtId="0" fontId="3" fillId="5" borderId="27" xfId="0" applyNumberFormat="1" applyFont="1" applyFill="1" applyBorder="1" applyAlignment="1">
      <alignment horizontal="center" vertical="center" wrapText="1"/>
    </xf>
    <xf numFmtId="0" fontId="12" fillId="0" borderId="0" xfId="0" applyFont="1" applyFill="1" applyBorder="1" applyAlignment="1">
      <alignment horizontal="left"/>
    </xf>
    <xf numFmtId="0" fontId="12" fillId="8" borderId="73" xfId="0" applyFont="1" applyFill="1" applyBorder="1" applyAlignment="1">
      <alignment horizontal="left"/>
    </xf>
    <xf numFmtId="0" fontId="12" fillId="8" borderId="74" xfId="0" applyFont="1" applyFill="1" applyBorder="1" applyAlignment="1">
      <alignment horizontal="left"/>
    </xf>
    <xf numFmtId="0" fontId="0" fillId="8" borderId="74" xfId="0" applyNumberFormat="1" applyFill="1" applyBorder="1"/>
    <xf numFmtId="0" fontId="0" fillId="0" borderId="75" xfId="0" applyBorder="1"/>
    <xf numFmtId="0" fontId="0" fillId="0" borderId="75" xfId="0" applyNumberFormat="1" applyBorder="1"/>
    <xf numFmtId="0" fontId="6" fillId="3" borderId="0" xfId="0" applyNumberFormat="1" applyFont="1" applyFill="1" applyBorder="1" applyAlignment="1"/>
    <xf numFmtId="0" fontId="7" fillId="0" borderId="0" xfId="0" applyNumberFormat="1" applyFont="1"/>
    <xf numFmtId="0" fontId="0" fillId="2" borderId="59" xfId="0" applyNumberFormat="1" applyFill="1" applyBorder="1"/>
    <xf numFmtId="0" fontId="3" fillId="2" borderId="13" xfId="0" applyFont="1" applyFill="1" applyBorder="1"/>
    <xf numFmtId="8" fontId="14" fillId="2" borderId="14" xfId="0" applyNumberFormat="1" applyFont="1" applyFill="1" applyBorder="1"/>
    <xf numFmtId="8" fontId="14" fillId="2" borderId="9" xfId="0" applyNumberFormat="1" applyFont="1" applyFill="1" applyBorder="1" applyAlignment="1">
      <alignment horizontal="right"/>
    </xf>
    <xf numFmtId="9" fontId="0" fillId="2" borderId="9" xfId="2" applyFont="1" applyFill="1" applyBorder="1"/>
    <xf numFmtId="8" fontId="5" fillId="2" borderId="9" xfId="1" applyNumberFormat="1" applyFont="1" applyFill="1" applyBorder="1" applyAlignment="1">
      <alignment horizontal="center"/>
    </xf>
    <xf numFmtId="8" fontId="0" fillId="2" borderId="10" xfId="0" applyNumberFormat="1" applyFill="1" applyBorder="1"/>
    <xf numFmtId="0" fontId="0" fillId="2" borderId="66" xfId="0" applyNumberFormat="1" applyFill="1" applyBorder="1"/>
    <xf numFmtId="8" fontId="0" fillId="2" borderId="63" xfId="0" applyNumberFormat="1" applyFill="1" applyBorder="1"/>
    <xf numFmtId="8" fontId="14" fillId="2" borderId="65" xfId="0" applyNumberFormat="1" applyFont="1" applyFill="1" applyBorder="1" applyAlignment="1">
      <alignment horizontal="right"/>
    </xf>
    <xf numFmtId="8" fontId="14" fillId="2" borderId="62" xfId="0" applyNumberFormat="1" applyFont="1" applyFill="1" applyBorder="1" applyAlignment="1">
      <alignment horizontal="right"/>
    </xf>
    <xf numFmtId="8" fontId="5" fillId="2" borderId="61" xfId="0" applyNumberFormat="1" applyFont="1" applyFill="1" applyBorder="1" applyAlignment="1">
      <alignment horizontal="center"/>
    </xf>
    <xf numFmtId="0" fontId="8" fillId="2" borderId="63" xfId="0" applyNumberFormat="1" applyFont="1" applyFill="1" applyBorder="1" applyAlignment="1">
      <alignment horizontal="center"/>
    </xf>
    <xf numFmtId="8" fontId="0" fillId="2" borderId="62" xfId="0" applyNumberFormat="1" applyFill="1" applyBorder="1"/>
    <xf numFmtId="8" fontId="14" fillId="2" borderId="40" xfId="0" applyNumberFormat="1" applyFont="1" applyFill="1" applyBorder="1" applyAlignment="1">
      <alignment horizontal="right"/>
    </xf>
    <xf numFmtId="0" fontId="3" fillId="5" borderId="76" xfId="0" applyNumberFormat="1" applyFont="1" applyFill="1" applyBorder="1" applyAlignment="1">
      <alignment horizontal="center" vertical="center"/>
    </xf>
    <xf numFmtId="0" fontId="3" fillId="2" borderId="15" xfId="0" applyNumberFormat="1" applyFont="1" applyFill="1" applyBorder="1" applyAlignment="1">
      <alignment horizontal="center" vertical="center"/>
    </xf>
    <xf numFmtId="49" fontId="0" fillId="0" borderId="15" xfId="0" applyNumberFormat="1" applyBorder="1" applyAlignment="1">
      <alignment horizontal="right"/>
    </xf>
    <xf numFmtId="0" fontId="0" fillId="0" borderId="15" xfId="0" applyNumberFormat="1" applyBorder="1" applyAlignment="1">
      <alignment horizontal="right"/>
    </xf>
    <xf numFmtId="0" fontId="0" fillId="0" borderId="15" xfId="0" applyNumberFormat="1" applyFill="1" applyBorder="1"/>
    <xf numFmtId="0" fontId="0" fillId="2" borderId="77" xfId="0" applyNumberFormat="1" applyFill="1" applyBorder="1"/>
    <xf numFmtId="164" fontId="3" fillId="5" borderId="28" xfId="2" applyNumberFormat="1" applyFont="1" applyFill="1" applyBorder="1" applyAlignment="1">
      <alignment horizontal="center" vertical="center"/>
    </xf>
    <xf numFmtId="164" fontId="3" fillId="2" borderId="6" xfId="2" applyNumberFormat="1" applyFont="1" applyFill="1" applyBorder="1" applyAlignment="1">
      <alignment horizontal="center" vertical="center"/>
    </xf>
    <xf numFmtId="8" fontId="14" fillId="0" borderId="11" xfId="0" applyNumberFormat="1" applyFont="1" applyFill="1" applyBorder="1"/>
    <xf numFmtId="8" fontId="14" fillId="2" borderId="8" xfId="0" applyNumberFormat="1" applyFont="1" applyFill="1" applyBorder="1"/>
    <xf numFmtId="8" fontId="14" fillId="0" borderId="41" xfId="0" applyNumberFormat="1" applyFont="1" applyFill="1" applyBorder="1"/>
    <xf numFmtId="8" fontId="14" fillId="2" borderId="51" xfId="0" applyNumberFormat="1" applyFont="1" applyFill="1" applyBorder="1" applyAlignment="1">
      <alignment horizontal="right"/>
    </xf>
    <xf numFmtId="0" fontId="0" fillId="2" borderId="33" xfId="0" applyFill="1" applyBorder="1"/>
    <xf numFmtId="8" fontId="14" fillId="0" borderId="2" xfId="0" applyNumberFormat="1" applyFont="1" applyFill="1" applyBorder="1"/>
    <xf numFmtId="8" fontId="14" fillId="0" borderId="14" xfId="0" applyNumberFormat="1" applyFont="1" applyFill="1" applyBorder="1"/>
    <xf numFmtId="49" fontId="0" fillId="0" borderId="34" xfId="0" applyNumberFormat="1" applyBorder="1" applyAlignment="1">
      <alignment horizontal="right"/>
    </xf>
    <xf numFmtId="0" fontId="0" fillId="0" borderId="34" xfId="0" applyNumberFormat="1" applyBorder="1" applyAlignment="1">
      <alignment horizontal="right"/>
    </xf>
    <xf numFmtId="0" fontId="0" fillId="0" borderId="34" xfId="0" applyNumberFormat="1" applyFill="1" applyBorder="1"/>
    <xf numFmtId="0" fontId="8" fillId="2" borderId="34" xfId="0" applyNumberFormat="1" applyFont="1" applyFill="1" applyBorder="1"/>
    <xf numFmtId="0" fontId="0" fillId="0" borderId="78" xfId="0" applyNumberFormat="1" applyFill="1" applyBorder="1"/>
    <xf numFmtId="8" fontId="14" fillId="0" borderId="15" xfId="0" applyNumberFormat="1" applyFont="1" applyFill="1" applyBorder="1"/>
    <xf numFmtId="0" fontId="0" fillId="2" borderId="78" xfId="0" applyNumberFormat="1" applyFill="1" applyBorder="1"/>
    <xf numFmtId="8" fontId="14" fillId="2" borderId="3" xfId="0" applyNumberFormat="1" applyFont="1" applyFill="1" applyBorder="1" applyAlignment="1">
      <alignment horizontal="right"/>
    </xf>
    <xf numFmtId="8" fontId="14" fillId="0" borderId="5" xfId="0" applyNumberFormat="1" applyFont="1" applyBorder="1" applyAlignment="1">
      <alignment horizontal="right"/>
    </xf>
    <xf numFmtId="8" fontId="14" fillId="0" borderId="3" xfId="0" applyNumberFormat="1" applyFont="1" applyFill="1" applyBorder="1" applyAlignment="1">
      <alignment horizontal="right"/>
    </xf>
    <xf numFmtId="0" fontId="3" fillId="6" borderId="69" xfId="0" applyNumberFormat="1" applyFont="1" applyFill="1" applyBorder="1" applyAlignment="1">
      <alignment horizontal="left"/>
    </xf>
    <xf numFmtId="0" fontId="3" fillId="10" borderId="54" xfId="0" applyNumberFormat="1" applyFont="1" applyFill="1" applyBorder="1" applyAlignment="1">
      <alignment horizontal="left"/>
    </xf>
    <xf numFmtId="0" fontId="3" fillId="10" borderId="69" xfId="0" applyNumberFormat="1" applyFont="1" applyFill="1" applyBorder="1" applyAlignment="1">
      <alignment horizontal="left"/>
    </xf>
    <xf numFmtId="0" fontId="3" fillId="0" borderId="59" xfId="0" applyNumberFormat="1" applyFont="1" applyFill="1" applyBorder="1" applyAlignment="1">
      <alignment horizontal="left"/>
    </xf>
    <xf numFmtId="0" fontId="0" fillId="2" borderId="69" xfId="0" applyNumberFormat="1" applyFill="1" applyBorder="1" applyAlignment="1">
      <alignment horizontal="left"/>
    </xf>
    <xf numFmtId="8" fontId="19" fillId="0" borderId="0" xfId="4" applyNumberFormat="1" applyFill="1" applyBorder="1"/>
    <xf numFmtId="0" fontId="19" fillId="0" borderId="0" xfId="4" applyFill="1" applyBorder="1"/>
    <xf numFmtId="0" fontId="19" fillId="0" borderId="0" xfId="4" applyNumberFormat="1" applyFill="1" applyBorder="1"/>
    <xf numFmtId="0" fontId="20" fillId="0" borderId="0" xfId="5" applyNumberFormat="1" applyFill="1" applyBorder="1"/>
    <xf numFmtId="0" fontId="20" fillId="0" borderId="0" xfId="5" applyFill="1" applyBorder="1"/>
    <xf numFmtId="8" fontId="20" fillId="0" borderId="0" xfId="5" applyNumberFormat="1" applyFill="1" applyBorder="1"/>
    <xf numFmtId="44" fontId="20" fillId="0" borderId="0" xfId="5" applyNumberFormat="1" applyFill="1" applyBorder="1"/>
    <xf numFmtId="8" fontId="14" fillId="11" borderId="4" xfId="1" applyNumberFormat="1" applyFont="1" applyFill="1" applyBorder="1" applyAlignment="1">
      <alignment horizontal="center"/>
    </xf>
    <xf numFmtId="8" fontId="14" fillId="11" borderId="2" xfId="1" applyNumberFormat="1" applyFont="1" applyFill="1" applyBorder="1" applyAlignment="1">
      <alignment horizontal="center"/>
    </xf>
    <xf numFmtId="0" fontId="16" fillId="8" borderId="17" xfId="0" applyFont="1" applyFill="1" applyBorder="1" applyAlignment="1">
      <alignment horizontal="center"/>
    </xf>
    <xf numFmtId="0" fontId="16" fillId="8" borderId="18" xfId="0" applyFont="1" applyFill="1" applyBorder="1" applyAlignment="1">
      <alignment horizontal="center"/>
    </xf>
    <xf numFmtId="0" fontId="15" fillId="9" borderId="17" xfId="0" applyFont="1" applyFill="1" applyBorder="1" applyAlignment="1">
      <alignment horizontal="center" vertical="center"/>
    </xf>
    <xf numFmtId="0" fontId="15" fillId="9" borderId="35" xfId="0" applyFont="1" applyFill="1" applyBorder="1" applyAlignment="1">
      <alignment horizontal="center" vertical="center"/>
    </xf>
    <xf numFmtId="0" fontId="15" fillId="9" borderId="39" xfId="0" applyFont="1" applyFill="1" applyBorder="1" applyAlignment="1">
      <alignment horizontal="center" vertical="center"/>
    </xf>
    <xf numFmtId="0" fontId="15" fillId="9" borderId="18" xfId="0" applyFont="1" applyFill="1" applyBorder="1" applyAlignment="1">
      <alignment horizontal="center" vertical="center"/>
    </xf>
    <xf numFmtId="0" fontId="15" fillId="9" borderId="19" xfId="0" applyFont="1" applyFill="1" applyBorder="1" applyAlignment="1">
      <alignment horizontal="center" vertical="center"/>
    </xf>
    <xf numFmtId="0" fontId="3" fillId="5" borderId="29" xfId="0" applyFont="1" applyFill="1" applyBorder="1" applyAlignment="1">
      <alignment horizontal="center" vertical="center" wrapText="1"/>
    </xf>
    <xf numFmtId="0" fontId="3" fillId="5" borderId="27"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8" fontId="14" fillId="0" borderId="4" xfId="1" applyNumberFormat="1" applyFont="1" applyBorder="1" applyAlignment="1">
      <alignment horizontal="center"/>
    </xf>
    <xf numFmtId="8" fontId="14" fillId="0" borderId="2" xfId="1" applyNumberFormat="1" applyFont="1" applyBorder="1" applyAlignment="1">
      <alignment horizontal="center"/>
    </xf>
    <xf numFmtId="0" fontId="14" fillId="2" borderId="4" xfId="0" applyFont="1" applyFill="1" applyBorder="1" applyAlignment="1">
      <alignment horizontal="center"/>
    </xf>
    <xf numFmtId="0" fontId="14" fillId="2" borderId="2" xfId="0" applyFont="1" applyFill="1" applyBorder="1" applyAlignment="1">
      <alignment horizontal="center"/>
    </xf>
    <xf numFmtId="8" fontId="14" fillId="2" borderId="16" xfId="1" applyNumberFormat="1" applyFont="1" applyFill="1" applyBorder="1" applyAlignment="1">
      <alignment horizontal="center"/>
    </xf>
    <xf numFmtId="8" fontId="14" fillId="2" borderId="14" xfId="1" applyNumberFormat="1" applyFont="1" applyFill="1" applyBorder="1" applyAlignment="1">
      <alignment horizontal="center"/>
    </xf>
    <xf numFmtId="0" fontId="12" fillId="8" borderId="17" xfId="0" applyFont="1" applyFill="1" applyBorder="1" applyAlignment="1">
      <alignment horizontal="center"/>
    </xf>
    <xf numFmtId="0" fontId="12" fillId="8" borderId="18" xfId="0" applyFont="1" applyFill="1" applyBorder="1" applyAlignment="1">
      <alignment horizontal="center"/>
    </xf>
    <xf numFmtId="0" fontId="8" fillId="2" borderId="50" xfId="0" applyNumberFormat="1" applyFont="1" applyFill="1" applyBorder="1" applyAlignment="1">
      <alignment horizontal="center"/>
    </xf>
    <xf numFmtId="0" fontId="8" fillId="2" borderId="32" xfId="0" applyNumberFormat="1" applyFont="1" applyFill="1" applyBorder="1" applyAlignment="1">
      <alignment horizontal="center"/>
    </xf>
    <xf numFmtId="165" fontId="0" fillId="6" borderId="54" xfId="0" applyNumberFormat="1" applyFill="1" applyBorder="1" applyAlignment="1">
      <alignment horizontal="right" vertical="top"/>
    </xf>
    <xf numFmtId="165" fontId="0" fillId="6" borderId="68" xfId="0" applyNumberFormat="1" applyFill="1" applyBorder="1" applyAlignment="1">
      <alignment horizontal="right" vertical="top"/>
    </xf>
    <xf numFmtId="165" fontId="0" fillId="6" borderId="70" xfId="0" applyNumberFormat="1" applyFill="1" applyBorder="1" applyAlignment="1">
      <alignment horizontal="right" vertical="top"/>
    </xf>
    <xf numFmtId="165" fontId="0" fillId="6" borderId="67" xfId="0" applyNumberFormat="1" applyFill="1" applyBorder="1" applyAlignment="1">
      <alignment horizontal="right" vertical="top"/>
    </xf>
    <xf numFmtId="8" fontId="0" fillId="10" borderId="54" xfId="0" applyNumberFormat="1" applyFill="1" applyBorder="1" applyAlignment="1">
      <alignment horizontal="right" vertical="top"/>
    </xf>
    <xf numFmtId="8" fontId="0" fillId="10" borderId="68" xfId="0" applyNumberFormat="1" applyFill="1" applyBorder="1" applyAlignment="1">
      <alignment horizontal="right" vertical="top"/>
    </xf>
    <xf numFmtId="166" fontId="0" fillId="10" borderId="70" xfId="3" applyNumberFormat="1" applyFont="1" applyFill="1" applyBorder="1" applyAlignment="1">
      <alignment horizontal="right" vertical="top" wrapText="1"/>
    </xf>
    <xf numFmtId="166" fontId="6" fillId="10" borderId="67" xfId="3" applyNumberFormat="1" applyFont="1" applyFill="1" applyBorder="1" applyAlignment="1">
      <alignment horizontal="right" vertical="top" wrapText="1"/>
    </xf>
    <xf numFmtId="165" fontId="0" fillId="6" borderId="56" xfId="0" applyNumberFormat="1" applyFill="1" applyBorder="1" applyAlignment="1">
      <alignment horizontal="right" vertical="top"/>
    </xf>
    <xf numFmtId="8" fontId="14" fillId="0" borderId="16" xfId="1" applyNumberFormat="1" applyFont="1" applyBorder="1" applyAlignment="1">
      <alignment horizontal="center"/>
    </xf>
    <xf numFmtId="8" fontId="14" fillId="0" borderId="14" xfId="1" applyNumberFormat="1" applyFont="1" applyBorder="1" applyAlignment="1">
      <alignment horizontal="center"/>
    </xf>
    <xf numFmtId="0" fontId="12" fillId="4" borderId="0" xfId="0" applyFont="1" applyFill="1" applyBorder="1" applyAlignment="1">
      <alignment horizontal="center"/>
    </xf>
    <xf numFmtId="0" fontId="12" fillId="0" borderId="0" xfId="0" applyFont="1" applyFill="1" applyBorder="1" applyAlignment="1">
      <alignment horizontal="center"/>
    </xf>
  </cellXfs>
  <cellStyles count="6">
    <cellStyle name="Gut" xfId="4" builtinId="26"/>
    <cellStyle name="Prozent" xfId="2" builtinId="5"/>
    <cellStyle name="Schlecht" xfId="5" builtinId="27"/>
    <cellStyle name="Standard" xfId="0" builtinId="0"/>
    <cellStyle name="Währung" xfId="3" builtinId="4"/>
    <cellStyle name="Währung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19523</xdr:colOff>
      <xdr:row>7</xdr:row>
      <xdr:rowOff>352901</xdr:rowOff>
    </xdr:from>
    <xdr:to>
      <xdr:col>15</xdr:col>
      <xdr:colOff>47624</xdr:colOff>
      <xdr:row>28</xdr:row>
      <xdr:rowOff>47625</xdr:rowOff>
    </xdr:to>
    <xdr:sp macro="" textlink="">
      <xdr:nvSpPr>
        <xdr:cNvPr id="2" name="Textfeld 1">
          <a:extLst>
            <a:ext uri="{FF2B5EF4-FFF2-40B4-BE49-F238E27FC236}">
              <a16:creationId xmlns:a16="http://schemas.microsoft.com/office/drawing/2014/main" id="{E3034472-9380-4FAD-BC1B-42B67E6164BB}"/>
            </a:ext>
          </a:extLst>
        </xdr:cNvPr>
        <xdr:cNvSpPr txBox="1"/>
      </xdr:nvSpPr>
      <xdr:spPr>
        <a:xfrm>
          <a:off x="12087698" y="1791176"/>
          <a:ext cx="6886101" cy="426672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Im</a:t>
          </a:r>
          <a:r>
            <a:rPr lang="de-DE" sz="1200" baseline="0"/>
            <a:t> EasyOnline kann für den Monatssatz und die Jahressonderzahlung nur eine Summe pro Jahr eingegeben werden!</a:t>
          </a:r>
        </a:p>
        <a:p>
          <a:r>
            <a:rPr lang="de-DE" sz="1200" baseline="0"/>
            <a:t>Bitte für das Jahr 2024 den Monatssatz und auch die Jahressonderzahlung als Mischwert in Abhängigkeit vom Projektstart angeben. Für das Jahr 2025 muss zusätzlich der Monatssatz als Misschwert berechnet werden. Als Bemessungsgrundlage für die Jahressonderzahlung wird das durchschnittliche monatliche Entgelt der Monate Juli, August und September herangezogen. </a:t>
          </a:r>
        </a:p>
        <a:p>
          <a:endParaRPr lang="de-DE" sz="1200" baseline="0"/>
        </a:p>
        <a:p>
          <a:r>
            <a:rPr lang="de-DE" sz="1200" baseline="0"/>
            <a:t>Bsp.: Projektstart im Juli</a:t>
          </a:r>
        </a:p>
        <a:p>
          <a:r>
            <a:rPr lang="de-DE" sz="1200" baseline="0"/>
            <a:t>  4 Monate AG-Brutto (01-10/2024)</a:t>
          </a:r>
        </a:p>
        <a:p>
          <a:r>
            <a:rPr lang="de-DE" sz="1200" baseline="0"/>
            <a:t>+2 Monate AG-Brutto (ab 11/2024)</a:t>
          </a:r>
        </a:p>
        <a:p>
          <a:r>
            <a:rPr lang="de-DE" sz="1200" baseline="0"/>
            <a:t>/ 6</a:t>
          </a:r>
        </a:p>
        <a:p>
          <a:r>
            <a:rPr lang="de-DE" sz="1200" baseline="0"/>
            <a:t>= Mischwert für 2024</a:t>
          </a:r>
        </a:p>
        <a:p>
          <a:endParaRPr lang="de-DE" sz="1200" baseline="0"/>
        </a:p>
        <a:p>
          <a:r>
            <a:rPr lang="de-DE" sz="1200" baseline="0"/>
            <a:t>Sie  können die berechneten Mischwerte für das AG-Brutto und die monatl. Jahressonderzahlung  aus den Tabellenspalten N und O ablesen. Bitte wählen sie dazu in Spalte H die Anzahl der Monate aus, die ihr Projekt im angegebenen Zeitintervall laufen wird.</a:t>
          </a:r>
        </a:p>
        <a:p>
          <a:endParaRPr lang="de-DE" sz="1200" baseline="0"/>
        </a:p>
        <a:p>
          <a:r>
            <a:rPr lang="de-DE" sz="1200" baseline="0"/>
            <a:t>Sollte ihr Projekt erst ab November 2024 starten, ist die Kalkulation des Mischwerts 2024 nicht nötig. Bei Projektstart ab Februar 2025 ist keine Mischwertkalkulation erforderlich.</a:t>
          </a:r>
        </a:p>
        <a:p>
          <a:endParaRPr lang="de-DE" sz="1200" baseline="0"/>
        </a:p>
        <a:p>
          <a:endParaRPr lang="de-DE" sz="1200" baseline="0"/>
        </a:p>
        <a:p>
          <a:endParaRPr lang="de-DE" sz="1100" baseline="0"/>
        </a:p>
        <a:p>
          <a:endParaRPr lang="de-DE" sz="1100"/>
        </a:p>
      </xdr:txBody>
    </xdr:sp>
    <xdr:clientData/>
  </xdr:twoCellAnchor>
  <xdr:twoCellAnchor>
    <xdr:from>
      <xdr:col>11</xdr:col>
      <xdr:colOff>547688</xdr:colOff>
      <xdr:row>56</xdr:row>
      <xdr:rowOff>83342</xdr:rowOff>
    </xdr:from>
    <xdr:to>
      <xdr:col>15</xdr:col>
      <xdr:colOff>47626</xdr:colOff>
      <xdr:row>60</xdr:row>
      <xdr:rowOff>59531</xdr:rowOff>
    </xdr:to>
    <xdr:sp macro="" textlink="">
      <xdr:nvSpPr>
        <xdr:cNvPr id="3" name="Textfeld 2">
          <a:extLst>
            <a:ext uri="{FF2B5EF4-FFF2-40B4-BE49-F238E27FC236}">
              <a16:creationId xmlns:a16="http://schemas.microsoft.com/office/drawing/2014/main" id="{54739788-F8E9-4204-8735-D866577F0DAB}"/>
            </a:ext>
          </a:extLst>
        </xdr:cNvPr>
        <xdr:cNvSpPr txBox="1"/>
      </xdr:nvSpPr>
      <xdr:spPr>
        <a:xfrm>
          <a:off x="12025313" y="12084842"/>
          <a:ext cx="6941344" cy="7500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 In 2025 ist kein Mischwert für die Jahressonderzahlung nötig, es wird der Wert ab Feb.2025</a:t>
          </a:r>
          <a:r>
            <a:rPr lang="de-DE" sz="1100" b="0" i="0" u="none" strike="noStrike" baseline="0">
              <a:solidFill>
                <a:schemeClr val="dk1"/>
              </a:solidFill>
              <a:effectLst/>
              <a:latin typeface="+mn-lt"/>
              <a:ea typeface="+mn-ea"/>
              <a:cs typeface="+mn-cs"/>
            </a:rPr>
            <a:t> angesetzt </a:t>
          </a:r>
          <a:endParaRPr lang="de-DE" sz="1100" b="0" i="0" u="none" strike="noStrike">
            <a:solidFill>
              <a:schemeClr val="dk1"/>
            </a:solidFill>
            <a:effectLst/>
            <a:latin typeface="+mn-lt"/>
            <a:ea typeface="+mn-ea"/>
            <a:cs typeface="+mn-cs"/>
          </a:endParaRPr>
        </a:p>
        <a:p>
          <a:r>
            <a:rPr lang="de-DE" sz="1100"/>
            <a:t>** In 2026 und 2027 ist kein Mischwert nötig.</a:t>
          </a:r>
          <a:r>
            <a:rPr lang="de-DE" sz="1100" baseline="0"/>
            <a:t> D</a:t>
          </a:r>
          <a:r>
            <a:rPr lang="de-DE" sz="1100"/>
            <a:t>er in</a:t>
          </a:r>
          <a:r>
            <a:rPr lang="de-DE" sz="1100" baseline="0"/>
            <a:t> Spalte N und O angegebene Wert entspricht daher den Werten in Spalte C und E</a:t>
          </a:r>
          <a:endParaRPr lang="de-DE"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12</xdr:col>
      <xdr:colOff>19523</xdr:colOff>
      <xdr:row>7</xdr:row>
      <xdr:rowOff>352901</xdr:rowOff>
    </xdr:from>
    <xdr:to>
      <xdr:col>15</xdr:col>
      <xdr:colOff>47624</xdr:colOff>
      <xdr:row>28</xdr:row>
      <xdr:rowOff>47625</xdr:rowOff>
    </xdr:to>
    <xdr:sp macro="" textlink="">
      <xdr:nvSpPr>
        <xdr:cNvPr id="2" name="Textfeld 1">
          <a:extLst>
            <a:ext uri="{FF2B5EF4-FFF2-40B4-BE49-F238E27FC236}">
              <a16:creationId xmlns:a16="http://schemas.microsoft.com/office/drawing/2014/main" id="{FBD7F348-3505-4F13-A4D5-2F5E56AA684B}"/>
            </a:ext>
          </a:extLst>
        </xdr:cNvPr>
        <xdr:cNvSpPr txBox="1"/>
      </xdr:nvSpPr>
      <xdr:spPr>
        <a:xfrm>
          <a:off x="12087698" y="1791176"/>
          <a:ext cx="6886101" cy="426672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Im</a:t>
          </a:r>
          <a:r>
            <a:rPr lang="de-DE" sz="1200" baseline="0"/>
            <a:t> EasyOnline kann für den Monatssatz und die Jahressonderzahlung nur eine Summe pro Jahr eingegeben werden!</a:t>
          </a:r>
        </a:p>
        <a:p>
          <a:r>
            <a:rPr lang="de-DE" sz="1200" baseline="0"/>
            <a:t>Bitte für das Jahr 2024 den Monatssatz und auch die Jahressonderzahlung als Mischwert in Abhängigkeit vom Projektstart angeben. Für das Jahr 2025 muss zusätzlich der Monatssatz als Misschwert berechnet werden. </a:t>
          </a:r>
          <a:r>
            <a:rPr lang="de-DE" sz="1100" baseline="0">
              <a:solidFill>
                <a:schemeClr val="dk1"/>
              </a:solidFill>
              <a:effectLst/>
              <a:latin typeface="+mn-lt"/>
              <a:ea typeface="+mn-ea"/>
              <a:cs typeface="+mn-cs"/>
            </a:rPr>
            <a:t>Als Bemessungsgrundlage für die Jahressonderzahlung wird das durchschnittliche monatliche Entgelt der Monate Juli, August und September herangezogen</a:t>
          </a:r>
          <a:endParaRPr lang="de-DE" sz="1200" baseline="0"/>
        </a:p>
        <a:p>
          <a:endParaRPr lang="de-DE" sz="1200" baseline="0"/>
        </a:p>
        <a:p>
          <a:r>
            <a:rPr lang="de-DE" sz="1200" baseline="0"/>
            <a:t>Bsp.: Projektstart im Juli</a:t>
          </a:r>
        </a:p>
        <a:p>
          <a:r>
            <a:rPr lang="de-DE" sz="1200" baseline="0"/>
            <a:t>  4 Monate AG-Brutto (01-10/2024)</a:t>
          </a:r>
        </a:p>
        <a:p>
          <a:r>
            <a:rPr lang="de-DE" sz="1200" baseline="0"/>
            <a:t>+2 Monate AG-Brutto (ab 11/2024)</a:t>
          </a:r>
        </a:p>
        <a:p>
          <a:r>
            <a:rPr lang="de-DE" sz="1200" baseline="0"/>
            <a:t>/ 6</a:t>
          </a:r>
        </a:p>
        <a:p>
          <a:r>
            <a:rPr lang="de-DE" sz="1200" baseline="0"/>
            <a:t>= Mischwert für 2024</a:t>
          </a:r>
        </a:p>
        <a:p>
          <a:endParaRPr lang="de-DE" sz="1200" baseline="0"/>
        </a:p>
        <a:p>
          <a:r>
            <a:rPr lang="de-DE" sz="1200" baseline="0"/>
            <a:t>Sie  können die berechneten Mischwerte für das AG-Brutto und die monatl. Jahressonderzahlung  aus den Tabellenspalten N und O ablesen. Bitte wählen sie dazu in Spalte H die Anzahl der Monate aus, die ihr Projekt im angegebenen Zeitintervall laufen wird.</a:t>
          </a:r>
        </a:p>
        <a:p>
          <a:endParaRPr lang="de-DE" sz="1200" baseline="0"/>
        </a:p>
        <a:p>
          <a:r>
            <a:rPr lang="de-DE" sz="1200" baseline="0"/>
            <a:t>Sollte ihr Projekt erst ab November 2024 starten, ist die Kalkulation des Mischwerts 2024 nicht nötig. Bei Projektstart ab Februar 2025 ist keine Mischwertkalkulation erforderlich.</a:t>
          </a:r>
        </a:p>
        <a:p>
          <a:endParaRPr lang="de-DE" sz="1200" baseline="0"/>
        </a:p>
        <a:p>
          <a:endParaRPr lang="de-DE" sz="1200" baseline="0"/>
        </a:p>
        <a:p>
          <a:endParaRPr lang="de-DE" sz="1100" baseline="0"/>
        </a:p>
        <a:p>
          <a:endParaRPr lang="de-DE" sz="1100"/>
        </a:p>
      </xdr:txBody>
    </xdr:sp>
    <xdr:clientData/>
  </xdr:twoCellAnchor>
  <xdr:twoCellAnchor>
    <xdr:from>
      <xdr:col>11</xdr:col>
      <xdr:colOff>571500</xdr:colOff>
      <xdr:row>83</xdr:row>
      <xdr:rowOff>47623</xdr:rowOff>
    </xdr:from>
    <xdr:to>
      <xdr:col>15</xdr:col>
      <xdr:colOff>71438</xdr:colOff>
      <xdr:row>87</xdr:row>
      <xdr:rowOff>35718</xdr:rowOff>
    </xdr:to>
    <xdr:sp macro="" textlink="">
      <xdr:nvSpPr>
        <xdr:cNvPr id="3" name="Textfeld 2">
          <a:extLst>
            <a:ext uri="{FF2B5EF4-FFF2-40B4-BE49-F238E27FC236}">
              <a16:creationId xmlns:a16="http://schemas.microsoft.com/office/drawing/2014/main" id="{DC05A7CA-7C25-4B08-BFD2-FB17EC297922}"/>
            </a:ext>
          </a:extLst>
        </xdr:cNvPr>
        <xdr:cNvSpPr txBox="1"/>
      </xdr:nvSpPr>
      <xdr:spPr>
        <a:xfrm>
          <a:off x="12039600" y="17192623"/>
          <a:ext cx="6958013" cy="7500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 In 2025 ist kein Mischwert für die Jahressonderzahlung nötig, es wird der Wert ab Feb.2025</a:t>
          </a:r>
          <a:r>
            <a:rPr lang="de-DE" sz="1100" b="0" i="0" u="none" strike="noStrike" baseline="0">
              <a:solidFill>
                <a:schemeClr val="dk1"/>
              </a:solidFill>
              <a:effectLst/>
              <a:latin typeface="+mn-lt"/>
              <a:ea typeface="+mn-ea"/>
              <a:cs typeface="+mn-cs"/>
            </a:rPr>
            <a:t> angesetzt </a:t>
          </a:r>
          <a:endParaRPr lang="de-DE" sz="1100" b="0" i="0" u="none" strike="noStrike">
            <a:solidFill>
              <a:schemeClr val="dk1"/>
            </a:solidFill>
            <a:effectLst/>
            <a:latin typeface="+mn-lt"/>
            <a:ea typeface="+mn-ea"/>
            <a:cs typeface="+mn-cs"/>
          </a:endParaRPr>
        </a:p>
        <a:p>
          <a:r>
            <a:rPr lang="de-DE" sz="1100"/>
            <a:t>** In 2026 und 2027 ist kein Mischwert nötig.</a:t>
          </a:r>
          <a:r>
            <a:rPr lang="de-DE" sz="1100" baseline="0"/>
            <a:t> D</a:t>
          </a:r>
          <a:r>
            <a:rPr lang="de-DE" sz="1100"/>
            <a:t>er in</a:t>
          </a:r>
          <a:r>
            <a:rPr lang="de-DE" sz="1100" baseline="0"/>
            <a:t> Spalte N und O angegebene Wert entspricht daher den Werten in Spalte C und E</a:t>
          </a:r>
          <a:endParaRPr lang="de-DE"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12</xdr:col>
      <xdr:colOff>19523</xdr:colOff>
      <xdr:row>7</xdr:row>
      <xdr:rowOff>352901</xdr:rowOff>
    </xdr:from>
    <xdr:to>
      <xdr:col>15</xdr:col>
      <xdr:colOff>47624</xdr:colOff>
      <xdr:row>28</xdr:row>
      <xdr:rowOff>47625</xdr:rowOff>
    </xdr:to>
    <xdr:sp macro="" textlink="">
      <xdr:nvSpPr>
        <xdr:cNvPr id="2" name="Textfeld 1">
          <a:extLst>
            <a:ext uri="{FF2B5EF4-FFF2-40B4-BE49-F238E27FC236}">
              <a16:creationId xmlns:a16="http://schemas.microsoft.com/office/drawing/2014/main" id="{C69F4360-A27D-4818-B3B5-A94B4044C3F1}"/>
            </a:ext>
          </a:extLst>
        </xdr:cNvPr>
        <xdr:cNvSpPr txBox="1"/>
      </xdr:nvSpPr>
      <xdr:spPr>
        <a:xfrm>
          <a:off x="12087698" y="1791176"/>
          <a:ext cx="6886101" cy="426672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Im</a:t>
          </a:r>
          <a:r>
            <a:rPr lang="de-DE" sz="1200" baseline="0"/>
            <a:t> EasyOnline kann für den Monatssatz und die Jahressonderzahlung nur eine Summe pro Jahr eingegeben werden!</a:t>
          </a:r>
        </a:p>
        <a:p>
          <a:r>
            <a:rPr lang="de-DE" sz="1200" baseline="0"/>
            <a:t>Bitte für das Jahr 2024 den Monatssatz und auch die Jahressonderzahlung als Mischwert in Abhängigkeit vom Projektstart angeben. Für das Jahr 2025 muss zusätzlich der Monatssatz als Misschwert berechnet werden. Als Bemessungsgrundlage für die Jahressonderzahlung wird das durchschnittliche monatliche Entgelt der Monate Juli, August und September herangezogen.</a:t>
          </a:r>
        </a:p>
        <a:p>
          <a:endParaRPr lang="de-DE" sz="1200" baseline="0"/>
        </a:p>
        <a:p>
          <a:endParaRPr lang="de-DE" sz="1200" baseline="0"/>
        </a:p>
        <a:p>
          <a:r>
            <a:rPr lang="de-DE" sz="1200" baseline="0"/>
            <a:t>Bsp.: Projektstart im Juli</a:t>
          </a:r>
        </a:p>
        <a:p>
          <a:r>
            <a:rPr lang="de-DE" sz="1200" baseline="0"/>
            <a:t>  4 Monate AG-Brutto (01-10/2024)</a:t>
          </a:r>
        </a:p>
        <a:p>
          <a:r>
            <a:rPr lang="de-DE" sz="1200" baseline="0"/>
            <a:t>+2 Monate AG-Brutto (ab 11/2024)</a:t>
          </a:r>
        </a:p>
        <a:p>
          <a:r>
            <a:rPr lang="de-DE" sz="1200" baseline="0"/>
            <a:t>/ 6</a:t>
          </a:r>
        </a:p>
        <a:p>
          <a:r>
            <a:rPr lang="de-DE" sz="1200" baseline="0"/>
            <a:t>= Mischwert für 2024</a:t>
          </a:r>
        </a:p>
        <a:p>
          <a:endParaRPr lang="de-DE" sz="1200" baseline="0"/>
        </a:p>
        <a:p>
          <a:r>
            <a:rPr lang="de-DE" sz="1200" baseline="0"/>
            <a:t>Sie  können die berechneten Mischwerte für das AG-Brutto und die monatl. Jahressonderzahlung  aus den Tabellenspalten N und O ablesen. Bitte wählen sie dazu in Spalte H die Anzahl der Monate aus, die ihr Projekt im angegebenen Zeitintervall laufen wird.</a:t>
          </a:r>
        </a:p>
        <a:p>
          <a:endParaRPr lang="de-DE" sz="1200" baseline="0"/>
        </a:p>
        <a:p>
          <a:r>
            <a:rPr lang="de-DE" sz="1200" baseline="0"/>
            <a:t>Sollte ihr Projekt erst ab November 2024 starten, ist die Kalkulation des Mischwerts 2024 nicht nötig. Bei Projektstart ab Februar 2025 ist keine Mischwertkalkulation erforderlich.</a:t>
          </a:r>
        </a:p>
        <a:p>
          <a:endParaRPr lang="de-DE" sz="1200" baseline="0"/>
        </a:p>
        <a:p>
          <a:endParaRPr lang="de-DE" sz="1200" baseline="0"/>
        </a:p>
        <a:p>
          <a:endParaRPr lang="de-DE" sz="1100" baseline="0"/>
        </a:p>
        <a:p>
          <a:endParaRPr lang="de-DE" sz="1100"/>
        </a:p>
      </xdr:txBody>
    </xdr:sp>
    <xdr:clientData/>
  </xdr:twoCellAnchor>
  <xdr:twoCellAnchor>
    <xdr:from>
      <xdr:col>11</xdr:col>
      <xdr:colOff>571500</xdr:colOff>
      <xdr:row>83</xdr:row>
      <xdr:rowOff>47623</xdr:rowOff>
    </xdr:from>
    <xdr:to>
      <xdr:col>15</xdr:col>
      <xdr:colOff>71438</xdr:colOff>
      <xdr:row>87</xdr:row>
      <xdr:rowOff>35718</xdr:rowOff>
    </xdr:to>
    <xdr:sp macro="" textlink="">
      <xdr:nvSpPr>
        <xdr:cNvPr id="3" name="Textfeld 2">
          <a:extLst>
            <a:ext uri="{FF2B5EF4-FFF2-40B4-BE49-F238E27FC236}">
              <a16:creationId xmlns:a16="http://schemas.microsoft.com/office/drawing/2014/main" id="{869FA3CE-6C98-40D2-ABCC-D85B157317B6}"/>
            </a:ext>
          </a:extLst>
        </xdr:cNvPr>
        <xdr:cNvSpPr txBox="1"/>
      </xdr:nvSpPr>
      <xdr:spPr>
        <a:xfrm>
          <a:off x="12039600" y="17192623"/>
          <a:ext cx="6958013" cy="7500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 In 2025 ist kein Mischwert für die Jahressonderzahlung nötig, es wird der Wert ab Feb.2025</a:t>
          </a:r>
          <a:r>
            <a:rPr lang="de-DE" sz="1100" b="0" i="0" u="none" strike="noStrike" baseline="0">
              <a:solidFill>
                <a:schemeClr val="dk1"/>
              </a:solidFill>
              <a:effectLst/>
              <a:latin typeface="+mn-lt"/>
              <a:ea typeface="+mn-ea"/>
              <a:cs typeface="+mn-cs"/>
            </a:rPr>
            <a:t> angesetzt </a:t>
          </a:r>
          <a:endParaRPr lang="de-DE" sz="1100" b="0" i="0" u="none" strike="noStrike">
            <a:solidFill>
              <a:schemeClr val="dk1"/>
            </a:solidFill>
            <a:effectLst/>
            <a:latin typeface="+mn-lt"/>
            <a:ea typeface="+mn-ea"/>
            <a:cs typeface="+mn-cs"/>
          </a:endParaRPr>
        </a:p>
        <a:p>
          <a:r>
            <a:rPr lang="de-DE" sz="1100"/>
            <a:t>** In 2026 und 2027 ist kein Mischwert nötig.</a:t>
          </a:r>
          <a:r>
            <a:rPr lang="de-DE" sz="1100" baseline="0"/>
            <a:t> D</a:t>
          </a:r>
          <a:r>
            <a:rPr lang="de-DE" sz="1100"/>
            <a:t>er in</a:t>
          </a:r>
          <a:r>
            <a:rPr lang="de-DE" sz="1100" baseline="0"/>
            <a:t> Spalte N und O angegebene Wert entspricht daher den Werten in Spalte C und E</a:t>
          </a:r>
          <a:endParaRPr lang="de-D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19523</xdr:colOff>
      <xdr:row>7</xdr:row>
      <xdr:rowOff>352901</xdr:rowOff>
    </xdr:from>
    <xdr:to>
      <xdr:col>15</xdr:col>
      <xdr:colOff>47624</xdr:colOff>
      <xdr:row>28</xdr:row>
      <xdr:rowOff>47625</xdr:rowOff>
    </xdr:to>
    <xdr:sp macro="" textlink="">
      <xdr:nvSpPr>
        <xdr:cNvPr id="2" name="Textfeld 1">
          <a:extLst>
            <a:ext uri="{FF2B5EF4-FFF2-40B4-BE49-F238E27FC236}">
              <a16:creationId xmlns:a16="http://schemas.microsoft.com/office/drawing/2014/main" id="{21A58DEF-85A1-4F66-B281-D299DBB9D03E}"/>
            </a:ext>
          </a:extLst>
        </xdr:cNvPr>
        <xdr:cNvSpPr txBox="1"/>
      </xdr:nvSpPr>
      <xdr:spPr>
        <a:xfrm>
          <a:off x="12087698" y="1791176"/>
          <a:ext cx="6886101" cy="426672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Im</a:t>
          </a:r>
          <a:r>
            <a:rPr lang="de-DE" sz="1200" baseline="0"/>
            <a:t> EasyOnline kann für den Monatssatz und die Jahressonderzahlung nur eine Summe pro Jahr eingegeben werden!</a:t>
          </a:r>
        </a:p>
        <a:p>
          <a:r>
            <a:rPr lang="de-DE" sz="1200" baseline="0"/>
            <a:t>Bitte für das Jahr 2024 den Monatssatz und auch die Jahressonderzahlung als Mischwert in Abhängigkeit vom Projektstart angeben. Für das Jahr 2025 muss zusätzlich der Monatssatz als Misschwert berechnet werden. Als Bemessungsgrundlage für die Jahressonderzahlung wird das durchschnittliche monatliche Entgelt der Monate Juli, August und September herangezogen. </a:t>
          </a:r>
        </a:p>
        <a:p>
          <a:endParaRPr lang="de-DE" sz="1200" baseline="0"/>
        </a:p>
        <a:p>
          <a:r>
            <a:rPr lang="de-DE" sz="1200" baseline="0"/>
            <a:t>Bsp.: Projektstart im Juli</a:t>
          </a:r>
        </a:p>
        <a:p>
          <a:r>
            <a:rPr lang="de-DE" sz="1200" baseline="0"/>
            <a:t>  4 Monate AG-Brutto (01-10/2024)</a:t>
          </a:r>
        </a:p>
        <a:p>
          <a:r>
            <a:rPr lang="de-DE" sz="1200" baseline="0"/>
            <a:t>+2 Monate AG-Brutto (ab 11/2024)</a:t>
          </a:r>
        </a:p>
        <a:p>
          <a:r>
            <a:rPr lang="de-DE" sz="1200" baseline="0"/>
            <a:t>/ 6</a:t>
          </a:r>
        </a:p>
        <a:p>
          <a:r>
            <a:rPr lang="de-DE" sz="1200" baseline="0"/>
            <a:t>= Mischwert für 2024</a:t>
          </a:r>
        </a:p>
        <a:p>
          <a:endParaRPr lang="de-DE" sz="1200" baseline="0"/>
        </a:p>
        <a:p>
          <a:r>
            <a:rPr lang="de-DE" sz="1200" baseline="0"/>
            <a:t>Sie  können die berechneten Mischwerte für das AG-Brutto und die monatl. Jahressonderzahlung  aus den Tabellenspalten N und O ablesen. Bitte wählen sie dazu in Spalte H die Anzahl der Monate aus, die ihr Projekt im angegebenen Zeitintervall laufen wird.</a:t>
          </a:r>
        </a:p>
        <a:p>
          <a:endParaRPr lang="de-DE" sz="1200" baseline="0"/>
        </a:p>
        <a:p>
          <a:r>
            <a:rPr lang="de-DE" sz="1200" baseline="0"/>
            <a:t>Sollte ihr Projekt erst ab November 2024 starten, ist die Kalkulation des Mischwerts 2024 nicht nötig. Bei Projektstart ab Februar 2025 ist keine Mischwertkalkulation erforderlich.</a:t>
          </a:r>
        </a:p>
        <a:p>
          <a:endParaRPr lang="de-DE" sz="1200" baseline="0"/>
        </a:p>
        <a:p>
          <a:endParaRPr lang="de-DE" sz="1200" baseline="0"/>
        </a:p>
        <a:p>
          <a:endParaRPr lang="de-DE" sz="1100" baseline="0"/>
        </a:p>
        <a:p>
          <a:endParaRPr lang="de-DE" sz="1100"/>
        </a:p>
      </xdr:txBody>
    </xdr:sp>
    <xdr:clientData/>
  </xdr:twoCellAnchor>
  <xdr:twoCellAnchor>
    <xdr:from>
      <xdr:col>11</xdr:col>
      <xdr:colOff>547688</xdr:colOff>
      <xdr:row>56</xdr:row>
      <xdr:rowOff>83342</xdr:rowOff>
    </xdr:from>
    <xdr:to>
      <xdr:col>15</xdr:col>
      <xdr:colOff>47626</xdr:colOff>
      <xdr:row>60</xdr:row>
      <xdr:rowOff>59531</xdr:rowOff>
    </xdr:to>
    <xdr:sp macro="" textlink="">
      <xdr:nvSpPr>
        <xdr:cNvPr id="3" name="Textfeld 2">
          <a:extLst>
            <a:ext uri="{FF2B5EF4-FFF2-40B4-BE49-F238E27FC236}">
              <a16:creationId xmlns:a16="http://schemas.microsoft.com/office/drawing/2014/main" id="{10C5F0B0-758E-4CE0-B89A-CE7088657387}"/>
            </a:ext>
          </a:extLst>
        </xdr:cNvPr>
        <xdr:cNvSpPr txBox="1"/>
      </xdr:nvSpPr>
      <xdr:spPr>
        <a:xfrm>
          <a:off x="12015788" y="12065792"/>
          <a:ext cx="6958013" cy="74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 In 2025 ist kein Mischwert für die Jahressonderzahlung nötig, es wird der Wert ab Feb.2025</a:t>
          </a:r>
          <a:r>
            <a:rPr lang="de-DE" sz="1100" b="0" i="0" u="none" strike="noStrike" baseline="0">
              <a:solidFill>
                <a:schemeClr val="dk1"/>
              </a:solidFill>
              <a:effectLst/>
              <a:latin typeface="+mn-lt"/>
              <a:ea typeface="+mn-ea"/>
              <a:cs typeface="+mn-cs"/>
            </a:rPr>
            <a:t> angesetzt </a:t>
          </a:r>
          <a:endParaRPr lang="de-DE" sz="1100" b="0" i="0" u="none" strike="noStrike">
            <a:solidFill>
              <a:schemeClr val="dk1"/>
            </a:solidFill>
            <a:effectLst/>
            <a:latin typeface="+mn-lt"/>
            <a:ea typeface="+mn-ea"/>
            <a:cs typeface="+mn-cs"/>
          </a:endParaRPr>
        </a:p>
        <a:p>
          <a:r>
            <a:rPr lang="de-DE" sz="1100"/>
            <a:t>** In 2026 und 2027 ist kein Mischwert nötig.</a:t>
          </a:r>
          <a:r>
            <a:rPr lang="de-DE" sz="1100" baseline="0"/>
            <a:t> D</a:t>
          </a:r>
          <a:r>
            <a:rPr lang="de-DE" sz="1100"/>
            <a:t>er in</a:t>
          </a:r>
          <a:r>
            <a:rPr lang="de-DE" sz="1100" baseline="0"/>
            <a:t> Spalte N und O angegebene Wert entspricht daher den Werten in Spalte C und E</a:t>
          </a:r>
          <a:endParaRPr lang="de-D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19523</xdr:colOff>
      <xdr:row>7</xdr:row>
      <xdr:rowOff>352901</xdr:rowOff>
    </xdr:from>
    <xdr:to>
      <xdr:col>15</xdr:col>
      <xdr:colOff>47624</xdr:colOff>
      <xdr:row>28</xdr:row>
      <xdr:rowOff>47625</xdr:rowOff>
    </xdr:to>
    <xdr:sp macro="" textlink="">
      <xdr:nvSpPr>
        <xdr:cNvPr id="2" name="Textfeld 1">
          <a:extLst>
            <a:ext uri="{FF2B5EF4-FFF2-40B4-BE49-F238E27FC236}">
              <a16:creationId xmlns:a16="http://schemas.microsoft.com/office/drawing/2014/main" id="{2FD6AB03-31EE-4A91-868F-FA630A9974F8}"/>
            </a:ext>
          </a:extLst>
        </xdr:cNvPr>
        <xdr:cNvSpPr txBox="1"/>
      </xdr:nvSpPr>
      <xdr:spPr>
        <a:xfrm>
          <a:off x="12087698" y="1791176"/>
          <a:ext cx="6886101" cy="426672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Im</a:t>
          </a:r>
          <a:r>
            <a:rPr lang="de-DE" sz="1200" baseline="0"/>
            <a:t> EasyOnline kann für den Monatssatz und die Jahressonderzahlung nur eine Summe pro Jahr eingegeben werden!</a:t>
          </a:r>
        </a:p>
        <a:p>
          <a:r>
            <a:rPr lang="de-DE" sz="1200" baseline="0"/>
            <a:t>Bitte für das Jahr 2024 den Monatssatz und auch die Jahressonderzahlung als Mischwert in Abhängigkeit vom Projektstart angeben. Für das Jahr 2025 muss zusätzlich der Monatssatz als Misschwert berechnet werden. Als Bemessungsgrundlage für die Jahressonderzahlung wird das durchschnittliche monatliche Entgelt der Monate Juli, August und September herangezogen. </a:t>
          </a:r>
        </a:p>
        <a:p>
          <a:endParaRPr lang="de-DE" sz="1200" baseline="0"/>
        </a:p>
        <a:p>
          <a:r>
            <a:rPr lang="de-DE" sz="1200" baseline="0"/>
            <a:t>Bsp.: Projektstart im Juli</a:t>
          </a:r>
        </a:p>
        <a:p>
          <a:r>
            <a:rPr lang="de-DE" sz="1200" baseline="0"/>
            <a:t>  4 Monate AG-Brutto (01-10/2024)</a:t>
          </a:r>
        </a:p>
        <a:p>
          <a:r>
            <a:rPr lang="de-DE" sz="1200" baseline="0"/>
            <a:t>+2 Monate AG-Brutto (ab 11/2024)</a:t>
          </a:r>
        </a:p>
        <a:p>
          <a:r>
            <a:rPr lang="de-DE" sz="1200" baseline="0"/>
            <a:t>/ 6</a:t>
          </a:r>
        </a:p>
        <a:p>
          <a:r>
            <a:rPr lang="de-DE" sz="1200" baseline="0"/>
            <a:t>= Mischwert für 2024</a:t>
          </a:r>
        </a:p>
        <a:p>
          <a:endParaRPr lang="de-DE" sz="1200" baseline="0"/>
        </a:p>
        <a:p>
          <a:r>
            <a:rPr lang="de-DE" sz="1200" baseline="0"/>
            <a:t>Sie  können die berechneten Mischwerte für das AG-Brutto und die monatl. Jahressonderzahlung  aus den Tabellenspalten N und O ablesen. Bitte wählen sie dazu in Spalte H die Anzahl der Monate aus, die ihr Projekt im angegebenen Zeitintervall laufen wird.</a:t>
          </a:r>
        </a:p>
        <a:p>
          <a:endParaRPr lang="de-DE" sz="1200" baseline="0"/>
        </a:p>
        <a:p>
          <a:r>
            <a:rPr lang="de-DE" sz="1200" baseline="0"/>
            <a:t>Sollte ihr Projekt erst ab November 2024 starten, ist die Kalkulation des Mischwerts 2024 nicht nötig. Bei Projektstart ab Februar 2025 ist keine Mischwertkalkulation erforderlich.</a:t>
          </a:r>
        </a:p>
        <a:p>
          <a:endParaRPr lang="de-DE" sz="1200" baseline="0"/>
        </a:p>
        <a:p>
          <a:endParaRPr lang="de-DE" sz="1200" baseline="0"/>
        </a:p>
        <a:p>
          <a:endParaRPr lang="de-DE" sz="1100" baseline="0"/>
        </a:p>
        <a:p>
          <a:endParaRPr lang="de-DE" sz="1100"/>
        </a:p>
      </xdr:txBody>
    </xdr:sp>
    <xdr:clientData/>
  </xdr:twoCellAnchor>
  <xdr:twoCellAnchor>
    <xdr:from>
      <xdr:col>11</xdr:col>
      <xdr:colOff>547688</xdr:colOff>
      <xdr:row>56</xdr:row>
      <xdr:rowOff>83342</xdr:rowOff>
    </xdr:from>
    <xdr:to>
      <xdr:col>15</xdr:col>
      <xdr:colOff>47626</xdr:colOff>
      <xdr:row>60</xdr:row>
      <xdr:rowOff>59531</xdr:rowOff>
    </xdr:to>
    <xdr:sp macro="" textlink="">
      <xdr:nvSpPr>
        <xdr:cNvPr id="3" name="Textfeld 2">
          <a:extLst>
            <a:ext uri="{FF2B5EF4-FFF2-40B4-BE49-F238E27FC236}">
              <a16:creationId xmlns:a16="http://schemas.microsoft.com/office/drawing/2014/main" id="{83DCDEBA-7904-4ECB-A722-DAB957B75128}"/>
            </a:ext>
          </a:extLst>
        </xdr:cNvPr>
        <xdr:cNvSpPr txBox="1"/>
      </xdr:nvSpPr>
      <xdr:spPr>
        <a:xfrm>
          <a:off x="12015788" y="12065792"/>
          <a:ext cx="6958013" cy="74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 In 2025 ist kein Mischwert für die Jahressonderzahlung nötig, es wird der Wert ab Feb.2025</a:t>
          </a:r>
          <a:r>
            <a:rPr lang="de-DE" sz="1100" b="0" i="0" u="none" strike="noStrike" baseline="0">
              <a:solidFill>
                <a:schemeClr val="dk1"/>
              </a:solidFill>
              <a:effectLst/>
              <a:latin typeface="+mn-lt"/>
              <a:ea typeface="+mn-ea"/>
              <a:cs typeface="+mn-cs"/>
            </a:rPr>
            <a:t> angesetzt </a:t>
          </a:r>
          <a:endParaRPr lang="de-DE" sz="1100" b="0" i="0" u="none" strike="noStrike">
            <a:solidFill>
              <a:schemeClr val="dk1"/>
            </a:solidFill>
            <a:effectLst/>
            <a:latin typeface="+mn-lt"/>
            <a:ea typeface="+mn-ea"/>
            <a:cs typeface="+mn-cs"/>
          </a:endParaRPr>
        </a:p>
        <a:p>
          <a:r>
            <a:rPr lang="de-DE" sz="1100"/>
            <a:t>** In 2026 und 2027 ist kein Mischwert nötig.</a:t>
          </a:r>
          <a:r>
            <a:rPr lang="de-DE" sz="1100" baseline="0"/>
            <a:t> D</a:t>
          </a:r>
          <a:r>
            <a:rPr lang="de-DE" sz="1100"/>
            <a:t>er in</a:t>
          </a:r>
          <a:r>
            <a:rPr lang="de-DE" sz="1100" baseline="0"/>
            <a:t> Spalte N und O angegebene Wert entspricht daher den Werten in Spalte C und E</a:t>
          </a:r>
          <a:endParaRPr lang="de-D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19523</xdr:colOff>
      <xdr:row>7</xdr:row>
      <xdr:rowOff>352901</xdr:rowOff>
    </xdr:from>
    <xdr:to>
      <xdr:col>15</xdr:col>
      <xdr:colOff>47624</xdr:colOff>
      <xdr:row>28</xdr:row>
      <xdr:rowOff>47625</xdr:rowOff>
    </xdr:to>
    <xdr:sp macro="" textlink="">
      <xdr:nvSpPr>
        <xdr:cNvPr id="2" name="Textfeld 1">
          <a:extLst>
            <a:ext uri="{FF2B5EF4-FFF2-40B4-BE49-F238E27FC236}">
              <a16:creationId xmlns:a16="http://schemas.microsoft.com/office/drawing/2014/main" id="{4C834392-4A88-4873-BF4E-CEDBB718CF56}"/>
            </a:ext>
          </a:extLst>
        </xdr:cNvPr>
        <xdr:cNvSpPr txBox="1"/>
      </xdr:nvSpPr>
      <xdr:spPr>
        <a:xfrm>
          <a:off x="12087698" y="1791176"/>
          <a:ext cx="6886101" cy="426672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Im</a:t>
          </a:r>
          <a:r>
            <a:rPr lang="de-DE" sz="1200" baseline="0"/>
            <a:t> EasyOnline kann für den Monatssatz und die Jahressonderzahlung nur eine Summe pro Jahr eingegeben werden!</a:t>
          </a:r>
        </a:p>
        <a:p>
          <a:r>
            <a:rPr lang="de-DE" sz="1200" baseline="0"/>
            <a:t>Bitte für das Jahr 2024 den Monatssatz und auch die Jahressonderzahlung als Mischwert in Abhängigkeit vom Projektstart angeben. Für das Jahr 2025 muss zusätzlich der Monatssatz als Misschwert berechnet werden. Als Bemessungsgrundlage für die Jahressonderzahlung wird das durchschnittliche monatliche Entgelt der Monate Juli, August und September herangezogen. </a:t>
          </a:r>
        </a:p>
        <a:p>
          <a:endParaRPr lang="de-DE" sz="1200" baseline="0"/>
        </a:p>
        <a:p>
          <a:r>
            <a:rPr lang="de-DE" sz="1200" baseline="0"/>
            <a:t>Bsp.: Projektstart im Juli</a:t>
          </a:r>
        </a:p>
        <a:p>
          <a:r>
            <a:rPr lang="de-DE" sz="1200" baseline="0"/>
            <a:t>  4 Monate AG-Brutto (01-10/2024)</a:t>
          </a:r>
        </a:p>
        <a:p>
          <a:r>
            <a:rPr lang="de-DE" sz="1200" baseline="0"/>
            <a:t>+2 Monate AG-Brutto (ab 11/2024)</a:t>
          </a:r>
        </a:p>
        <a:p>
          <a:r>
            <a:rPr lang="de-DE" sz="1200" baseline="0"/>
            <a:t>/ 6</a:t>
          </a:r>
        </a:p>
        <a:p>
          <a:r>
            <a:rPr lang="de-DE" sz="1200" baseline="0"/>
            <a:t>= Mischwert für 2024</a:t>
          </a:r>
        </a:p>
        <a:p>
          <a:endParaRPr lang="de-DE" sz="1200" baseline="0"/>
        </a:p>
        <a:p>
          <a:r>
            <a:rPr lang="de-DE" sz="1200" baseline="0"/>
            <a:t>Sie  können die berechneten Mischwerte für das AG-Brutto und die monatl. Jahressonderzahlung  aus den Tabellenspalten N und O ablesen. Bitte wählen sie dazu in Spalte H die Anzahl der Monate aus, die ihr Projekt im angegebenen Zeitintervall laufen wird.</a:t>
          </a:r>
        </a:p>
        <a:p>
          <a:endParaRPr lang="de-DE" sz="1200" baseline="0"/>
        </a:p>
        <a:p>
          <a:r>
            <a:rPr lang="de-DE" sz="1200" baseline="0"/>
            <a:t>Sollte ihr Projekt erst ab November 2024 starten, ist die Kalkulation des Mischwerts 2024 nicht nötig. Bei Projektstart ab Februar 2025 ist keine Mischwertkalkulation erforderlich.</a:t>
          </a:r>
        </a:p>
        <a:p>
          <a:endParaRPr lang="de-DE" sz="1200" baseline="0"/>
        </a:p>
        <a:p>
          <a:endParaRPr lang="de-DE" sz="1200" baseline="0"/>
        </a:p>
        <a:p>
          <a:endParaRPr lang="de-DE" sz="1100" baseline="0"/>
        </a:p>
        <a:p>
          <a:endParaRPr lang="de-DE" sz="1100"/>
        </a:p>
      </xdr:txBody>
    </xdr:sp>
    <xdr:clientData/>
  </xdr:twoCellAnchor>
  <xdr:twoCellAnchor>
    <xdr:from>
      <xdr:col>11</xdr:col>
      <xdr:colOff>547688</xdr:colOff>
      <xdr:row>56</xdr:row>
      <xdr:rowOff>83342</xdr:rowOff>
    </xdr:from>
    <xdr:to>
      <xdr:col>15</xdr:col>
      <xdr:colOff>47626</xdr:colOff>
      <xdr:row>60</xdr:row>
      <xdr:rowOff>59531</xdr:rowOff>
    </xdr:to>
    <xdr:sp macro="" textlink="">
      <xdr:nvSpPr>
        <xdr:cNvPr id="3" name="Textfeld 2">
          <a:extLst>
            <a:ext uri="{FF2B5EF4-FFF2-40B4-BE49-F238E27FC236}">
              <a16:creationId xmlns:a16="http://schemas.microsoft.com/office/drawing/2014/main" id="{D1EEFDA5-CF72-4667-9788-FC0FAC108DE6}"/>
            </a:ext>
          </a:extLst>
        </xdr:cNvPr>
        <xdr:cNvSpPr txBox="1"/>
      </xdr:nvSpPr>
      <xdr:spPr>
        <a:xfrm>
          <a:off x="12015788" y="12065792"/>
          <a:ext cx="6958013" cy="74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 In 2025 ist kein Mischwert für die Jahressonderzahlung nötig, es wird der Wert ab Feb.2025</a:t>
          </a:r>
          <a:r>
            <a:rPr lang="de-DE" sz="1100" b="0" i="0" u="none" strike="noStrike" baseline="0">
              <a:solidFill>
                <a:schemeClr val="dk1"/>
              </a:solidFill>
              <a:effectLst/>
              <a:latin typeface="+mn-lt"/>
              <a:ea typeface="+mn-ea"/>
              <a:cs typeface="+mn-cs"/>
            </a:rPr>
            <a:t> angesetzt </a:t>
          </a:r>
          <a:endParaRPr lang="de-DE" sz="1100" b="0" i="0" u="none" strike="noStrike">
            <a:solidFill>
              <a:schemeClr val="dk1"/>
            </a:solidFill>
            <a:effectLst/>
            <a:latin typeface="+mn-lt"/>
            <a:ea typeface="+mn-ea"/>
            <a:cs typeface="+mn-cs"/>
          </a:endParaRPr>
        </a:p>
        <a:p>
          <a:r>
            <a:rPr lang="de-DE" sz="1100"/>
            <a:t>** In 2026 und 2027 ist kein Mischwert nötig.</a:t>
          </a:r>
          <a:r>
            <a:rPr lang="de-DE" sz="1100" baseline="0"/>
            <a:t> D</a:t>
          </a:r>
          <a:r>
            <a:rPr lang="de-DE" sz="1100"/>
            <a:t>er in</a:t>
          </a:r>
          <a:r>
            <a:rPr lang="de-DE" sz="1100" baseline="0"/>
            <a:t> Spalte N und O angegebene Wert entspricht daher den Werten in Spalte C und E</a:t>
          </a:r>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19523</xdr:colOff>
      <xdr:row>7</xdr:row>
      <xdr:rowOff>352901</xdr:rowOff>
    </xdr:from>
    <xdr:to>
      <xdr:col>15</xdr:col>
      <xdr:colOff>47624</xdr:colOff>
      <xdr:row>28</xdr:row>
      <xdr:rowOff>47625</xdr:rowOff>
    </xdr:to>
    <xdr:sp macro="" textlink="">
      <xdr:nvSpPr>
        <xdr:cNvPr id="2" name="Textfeld 1">
          <a:extLst>
            <a:ext uri="{FF2B5EF4-FFF2-40B4-BE49-F238E27FC236}">
              <a16:creationId xmlns:a16="http://schemas.microsoft.com/office/drawing/2014/main" id="{B0C653A7-0986-4920-BFCD-E08F35A1005F}"/>
            </a:ext>
          </a:extLst>
        </xdr:cNvPr>
        <xdr:cNvSpPr txBox="1"/>
      </xdr:nvSpPr>
      <xdr:spPr>
        <a:xfrm>
          <a:off x="12087698" y="1791176"/>
          <a:ext cx="6886101" cy="426672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Im</a:t>
          </a:r>
          <a:r>
            <a:rPr lang="de-DE" sz="1200" baseline="0"/>
            <a:t> EasyOnline kann für den Monatssatz und die Jahressonderzahlung nur eine Summe pro Jahr eingegeben werden!</a:t>
          </a:r>
        </a:p>
        <a:p>
          <a:r>
            <a:rPr lang="de-DE" sz="1200" baseline="0"/>
            <a:t>Bitte für das Jahr 2024 den Monatssatz und auch die Jahressonderzahlung als Mischwert in Abhängigkeit vom Projektstart angeben. Für das Jahr 2025 muss zusätzlich der Monatssatz als Misschwert berechnet werden. Als Bemessungsgrundlage für die Jahressonderzahlung wird das durchschnittliche monatliche Entgelt der Monate Juli, August und September herangezogen. </a:t>
          </a:r>
        </a:p>
        <a:p>
          <a:endParaRPr lang="de-DE" sz="1200" baseline="0"/>
        </a:p>
        <a:p>
          <a:r>
            <a:rPr lang="de-DE" sz="1200" baseline="0"/>
            <a:t>Bsp.: Projektstart im Juli</a:t>
          </a:r>
        </a:p>
        <a:p>
          <a:r>
            <a:rPr lang="de-DE" sz="1200" baseline="0"/>
            <a:t>  4 Monate AG-Brutto (01-10/2024)</a:t>
          </a:r>
        </a:p>
        <a:p>
          <a:r>
            <a:rPr lang="de-DE" sz="1200" baseline="0"/>
            <a:t>+2 Monate AG-Brutto (ab 11/2024)</a:t>
          </a:r>
        </a:p>
        <a:p>
          <a:r>
            <a:rPr lang="de-DE" sz="1200" baseline="0"/>
            <a:t>/ 6</a:t>
          </a:r>
        </a:p>
        <a:p>
          <a:r>
            <a:rPr lang="de-DE" sz="1200" baseline="0"/>
            <a:t>= Mischwert für 2024</a:t>
          </a:r>
        </a:p>
        <a:p>
          <a:endParaRPr lang="de-DE" sz="1200" baseline="0"/>
        </a:p>
        <a:p>
          <a:r>
            <a:rPr lang="de-DE" sz="1200" baseline="0"/>
            <a:t>Sie  können die berechneten Mischwerte für das AG-Brutto und die monatl. Jahressonderzahlung  aus den Tabellenspalten N und O ablesen. Bitte wählen sie dazu in Spalte H die Anzahl der Monate aus, die ihr Projekt im angegebenen Zeitintervall laufen wird.</a:t>
          </a:r>
        </a:p>
        <a:p>
          <a:endParaRPr lang="de-DE" sz="1200" baseline="0"/>
        </a:p>
        <a:p>
          <a:r>
            <a:rPr lang="de-DE" sz="1200" baseline="0"/>
            <a:t>Sollte ihr Projekt erst ab November 2024 starten, ist die Kalkulation des Mischwerts 2024 nicht nötig. Bei Projektstart ab Februar 2025 ist keine Mischwertkalkulation erforderlich.</a:t>
          </a:r>
        </a:p>
        <a:p>
          <a:endParaRPr lang="de-DE" sz="1200" baseline="0"/>
        </a:p>
        <a:p>
          <a:endParaRPr lang="de-DE" sz="1200" baseline="0"/>
        </a:p>
        <a:p>
          <a:endParaRPr lang="de-DE" sz="1100" baseline="0"/>
        </a:p>
        <a:p>
          <a:endParaRPr lang="de-DE" sz="1100"/>
        </a:p>
      </xdr:txBody>
    </xdr:sp>
    <xdr:clientData/>
  </xdr:twoCellAnchor>
  <xdr:twoCellAnchor>
    <xdr:from>
      <xdr:col>11</xdr:col>
      <xdr:colOff>547688</xdr:colOff>
      <xdr:row>56</xdr:row>
      <xdr:rowOff>83342</xdr:rowOff>
    </xdr:from>
    <xdr:to>
      <xdr:col>15</xdr:col>
      <xdr:colOff>47626</xdr:colOff>
      <xdr:row>60</xdr:row>
      <xdr:rowOff>59531</xdr:rowOff>
    </xdr:to>
    <xdr:sp macro="" textlink="">
      <xdr:nvSpPr>
        <xdr:cNvPr id="3" name="Textfeld 2">
          <a:extLst>
            <a:ext uri="{FF2B5EF4-FFF2-40B4-BE49-F238E27FC236}">
              <a16:creationId xmlns:a16="http://schemas.microsoft.com/office/drawing/2014/main" id="{0F643B5D-E10F-4D22-9E5E-EE6406827D33}"/>
            </a:ext>
          </a:extLst>
        </xdr:cNvPr>
        <xdr:cNvSpPr txBox="1"/>
      </xdr:nvSpPr>
      <xdr:spPr>
        <a:xfrm>
          <a:off x="12015788" y="12065792"/>
          <a:ext cx="6958013" cy="74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 In 2025 ist kein Mischwert für die Jahressonderzahlung nötig, es wird der Wert ab Feb.2025</a:t>
          </a:r>
          <a:r>
            <a:rPr lang="de-DE" sz="1100" b="0" i="0" u="none" strike="noStrike" baseline="0">
              <a:solidFill>
                <a:schemeClr val="dk1"/>
              </a:solidFill>
              <a:effectLst/>
              <a:latin typeface="+mn-lt"/>
              <a:ea typeface="+mn-ea"/>
              <a:cs typeface="+mn-cs"/>
            </a:rPr>
            <a:t> angesetzt </a:t>
          </a:r>
          <a:endParaRPr lang="de-DE" sz="1100" b="0" i="0" u="none" strike="noStrike">
            <a:solidFill>
              <a:schemeClr val="dk1"/>
            </a:solidFill>
            <a:effectLst/>
            <a:latin typeface="+mn-lt"/>
            <a:ea typeface="+mn-ea"/>
            <a:cs typeface="+mn-cs"/>
          </a:endParaRPr>
        </a:p>
        <a:p>
          <a:r>
            <a:rPr lang="de-DE" sz="1100"/>
            <a:t>** In 2026 und 2027 ist kein Mischwert nötig.</a:t>
          </a:r>
          <a:r>
            <a:rPr lang="de-DE" sz="1100" baseline="0"/>
            <a:t> D</a:t>
          </a:r>
          <a:r>
            <a:rPr lang="de-DE" sz="1100"/>
            <a:t>er in</a:t>
          </a:r>
          <a:r>
            <a:rPr lang="de-DE" sz="1100" baseline="0"/>
            <a:t> Spalte N und O angegebene Wert entspricht daher den Werten in Spalte C und E</a:t>
          </a:r>
          <a:endParaRPr lang="de-D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12</xdr:col>
      <xdr:colOff>19523</xdr:colOff>
      <xdr:row>7</xdr:row>
      <xdr:rowOff>352901</xdr:rowOff>
    </xdr:from>
    <xdr:to>
      <xdr:col>15</xdr:col>
      <xdr:colOff>47624</xdr:colOff>
      <xdr:row>28</xdr:row>
      <xdr:rowOff>47625</xdr:rowOff>
    </xdr:to>
    <xdr:sp macro="" textlink="">
      <xdr:nvSpPr>
        <xdr:cNvPr id="2" name="Textfeld 1">
          <a:extLst>
            <a:ext uri="{FF2B5EF4-FFF2-40B4-BE49-F238E27FC236}">
              <a16:creationId xmlns:a16="http://schemas.microsoft.com/office/drawing/2014/main" id="{973C6CAB-47EB-4593-8318-ACD6B04563D5}"/>
            </a:ext>
          </a:extLst>
        </xdr:cNvPr>
        <xdr:cNvSpPr txBox="1"/>
      </xdr:nvSpPr>
      <xdr:spPr>
        <a:xfrm>
          <a:off x="12087698" y="1791176"/>
          <a:ext cx="6886101" cy="426672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Im</a:t>
          </a:r>
          <a:r>
            <a:rPr lang="de-DE" sz="1200" baseline="0"/>
            <a:t> EasyOnline kann für den Monatssatz und die Jahressonderzahlung nur eine Summe pro Jahr eingegeben werden!</a:t>
          </a:r>
        </a:p>
        <a:p>
          <a:r>
            <a:rPr lang="de-DE" sz="1200" baseline="0"/>
            <a:t>Bitte für das Jahr 2024 den Monatssatz und auch die Jahressonderzahlung als Mischwert in Abhängigkeit vom Projektstart angeben. Für das Jahr 2025 muss zusätzlich der Monatssatz als Misschwert berechnet werden. Als Bemessungsgrundlage für die Jahressonderzahlung wird das durchschnittliche monatliche Entgelt der Monate Juli, August und September herangezogen. </a:t>
          </a:r>
        </a:p>
        <a:p>
          <a:endParaRPr lang="de-DE" sz="1200" baseline="0"/>
        </a:p>
        <a:p>
          <a:r>
            <a:rPr lang="de-DE" sz="1200" baseline="0"/>
            <a:t>Bsp.: Projektstart im Juli</a:t>
          </a:r>
        </a:p>
        <a:p>
          <a:r>
            <a:rPr lang="de-DE" sz="1200" baseline="0"/>
            <a:t>  4 Monate AG-Brutto (01-10/2024)</a:t>
          </a:r>
        </a:p>
        <a:p>
          <a:r>
            <a:rPr lang="de-DE" sz="1200" baseline="0"/>
            <a:t>+2 Monate AG-Brutto (ab 11/2024)</a:t>
          </a:r>
        </a:p>
        <a:p>
          <a:r>
            <a:rPr lang="de-DE" sz="1200" baseline="0"/>
            <a:t>/ 6</a:t>
          </a:r>
        </a:p>
        <a:p>
          <a:r>
            <a:rPr lang="de-DE" sz="1200" baseline="0"/>
            <a:t>= Mischwert für 2024</a:t>
          </a:r>
        </a:p>
        <a:p>
          <a:endParaRPr lang="de-DE" sz="1200" baseline="0"/>
        </a:p>
        <a:p>
          <a:r>
            <a:rPr lang="de-DE" sz="1200" baseline="0"/>
            <a:t>Sie  können die berechneten Mischwerte für das AG-Brutto und die monatl. Jahressonderzahlung  aus den Tabellenspalten N und O ablesen. Bitte wählen sie dazu in Spalte H die Anzahl der Monate aus, die ihr Projekt im angegebenen Zeitintervall laufen wird.</a:t>
          </a:r>
        </a:p>
        <a:p>
          <a:endParaRPr lang="de-DE" sz="1200" baseline="0"/>
        </a:p>
        <a:p>
          <a:r>
            <a:rPr lang="de-DE" sz="1200" baseline="0"/>
            <a:t>Sollte ihr Projekt erst ab November 2024 starten, ist die Kalkulation des Mischwerts 2024 nicht nötig. Bei Projektstart ab Februar 2025 ist keine Mischwertkalkulation erforderlich.</a:t>
          </a:r>
        </a:p>
        <a:p>
          <a:endParaRPr lang="de-DE" sz="1200" baseline="0"/>
        </a:p>
        <a:p>
          <a:endParaRPr lang="de-DE" sz="1200" baseline="0"/>
        </a:p>
        <a:p>
          <a:endParaRPr lang="de-DE" sz="1100" baseline="0"/>
        </a:p>
        <a:p>
          <a:endParaRPr lang="de-DE" sz="1100"/>
        </a:p>
      </xdr:txBody>
    </xdr:sp>
    <xdr:clientData/>
  </xdr:twoCellAnchor>
  <xdr:twoCellAnchor>
    <xdr:from>
      <xdr:col>11</xdr:col>
      <xdr:colOff>547688</xdr:colOff>
      <xdr:row>56</xdr:row>
      <xdr:rowOff>83342</xdr:rowOff>
    </xdr:from>
    <xdr:to>
      <xdr:col>15</xdr:col>
      <xdr:colOff>47626</xdr:colOff>
      <xdr:row>60</xdr:row>
      <xdr:rowOff>59531</xdr:rowOff>
    </xdr:to>
    <xdr:sp macro="" textlink="">
      <xdr:nvSpPr>
        <xdr:cNvPr id="3" name="Textfeld 2">
          <a:extLst>
            <a:ext uri="{FF2B5EF4-FFF2-40B4-BE49-F238E27FC236}">
              <a16:creationId xmlns:a16="http://schemas.microsoft.com/office/drawing/2014/main" id="{30B6DC95-DA74-446D-BF80-B4A2AF3D4803}"/>
            </a:ext>
          </a:extLst>
        </xdr:cNvPr>
        <xdr:cNvSpPr txBox="1"/>
      </xdr:nvSpPr>
      <xdr:spPr>
        <a:xfrm>
          <a:off x="12015788" y="12065792"/>
          <a:ext cx="6958013" cy="74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 In 2025 ist kein Mischwert für die Jahressonderzahlung nötig, es wird der Wert ab Feb.2025</a:t>
          </a:r>
          <a:r>
            <a:rPr lang="de-DE" sz="1100" b="0" i="0" u="none" strike="noStrike" baseline="0">
              <a:solidFill>
                <a:schemeClr val="dk1"/>
              </a:solidFill>
              <a:effectLst/>
              <a:latin typeface="+mn-lt"/>
              <a:ea typeface="+mn-ea"/>
              <a:cs typeface="+mn-cs"/>
            </a:rPr>
            <a:t> angesetzt </a:t>
          </a:r>
          <a:endParaRPr lang="de-DE" sz="1100" b="0" i="0" u="none" strike="noStrike">
            <a:solidFill>
              <a:schemeClr val="dk1"/>
            </a:solidFill>
            <a:effectLst/>
            <a:latin typeface="+mn-lt"/>
            <a:ea typeface="+mn-ea"/>
            <a:cs typeface="+mn-cs"/>
          </a:endParaRPr>
        </a:p>
        <a:p>
          <a:r>
            <a:rPr lang="de-DE" sz="1100"/>
            <a:t>** In 2026 und 2027 ist kein Mischwert nötig.</a:t>
          </a:r>
          <a:r>
            <a:rPr lang="de-DE" sz="1100" baseline="0"/>
            <a:t> D</a:t>
          </a:r>
          <a:r>
            <a:rPr lang="de-DE" sz="1100"/>
            <a:t>er in</a:t>
          </a:r>
          <a:r>
            <a:rPr lang="de-DE" sz="1100" baseline="0"/>
            <a:t> Spalte N und O angegebene Wert entspricht daher den Werten in Spalte C und E</a:t>
          </a:r>
          <a:endParaRPr lang="de-DE"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19523</xdr:colOff>
      <xdr:row>7</xdr:row>
      <xdr:rowOff>352901</xdr:rowOff>
    </xdr:from>
    <xdr:to>
      <xdr:col>15</xdr:col>
      <xdr:colOff>47624</xdr:colOff>
      <xdr:row>28</xdr:row>
      <xdr:rowOff>47625</xdr:rowOff>
    </xdr:to>
    <xdr:sp macro="" textlink="">
      <xdr:nvSpPr>
        <xdr:cNvPr id="2" name="Textfeld 1">
          <a:extLst>
            <a:ext uri="{FF2B5EF4-FFF2-40B4-BE49-F238E27FC236}">
              <a16:creationId xmlns:a16="http://schemas.microsoft.com/office/drawing/2014/main" id="{ED0AEEF7-51BD-46C5-921C-EFF5C1C29E5D}"/>
            </a:ext>
          </a:extLst>
        </xdr:cNvPr>
        <xdr:cNvSpPr txBox="1"/>
      </xdr:nvSpPr>
      <xdr:spPr>
        <a:xfrm>
          <a:off x="12087698" y="1791176"/>
          <a:ext cx="6886101" cy="426672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Im</a:t>
          </a:r>
          <a:r>
            <a:rPr lang="de-DE" sz="1200" baseline="0"/>
            <a:t> EasyOnline kann für den Monatssatz und die Jahressonderzahlung nur eine Summe pro Jahr eingegeben werden!</a:t>
          </a:r>
        </a:p>
        <a:p>
          <a:r>
            <a:rPr lang="de-DE" sz="1200" baseline="0"/>
            <a:t>Bitte für das Jahr 2024 den Monatssatz und auch die Jahressonderzahlung als Mischwert in Abhängigkeit vom Projektstart angeben. Für das Jahr 2025 muss zusätzlich der Monatssatz als Misschwert berechnet werden. Als Bemessungsgrundlage für die Jahressonderzahlung wird das durchschnittliche monatliche Entgelt der Monate Juli, August und September herangezogen. </a:t>
          </a:r>
        </a:p>
        <a:p>
          <a:endParaRPr lang="de-DE" sz="1200" baseline="0"/>
        </a:p>
        <a:p>
          <a:r>
            <a:rPr lang="de-DE" sz="1200" baseline="0"/>
            <a:t>Bsp.: Projektstart im Juli</a:t>
          </a:r>
        </a:p>
        <a:p>
          <a:r>
            <a:rPr lang="de-DE" sz="1200" baseline="0"/>
            <a:t>  4 Monate AG-Brutto (01-10/2024)</a:t>
          </a:r>
        </a:p>
        <a:p>
          <a:r>
            <a:rPr lang="de-DE" sz="1200" baseline="0"/>
            <a:t>+2 Monate AG-Brutto (ab 11/2024)</a:t>
          </a:r>
        </a:p>
        <a:p>
          <a:r>
            <a:rPr lang="de-DE" sz="1200" baseline="0"/>
            <a:t>/ 6</a:t>
          </a:r>
        </a:p>
        <a:p>
          <a:r>
            <a:rPr lang="de-DE" sz="1200" baseline="0"/>
            <a:t>= Mischwert für 2024</a:t>
          </a:r>
        </a:p>
        <a:p>
          <a:endParaRPr lang="de-DE" sz="1200" baseline="0"/>
        </a:p>
        <a:p>
          <a:r>
            <a:rPr lang="de-DE" sz="1200" baseline="0"/>
            <a:t>Sie  können die berechneten Mischwerte für das AG-Brutto und die monatl. Jahressonderzahlung  aus den Tabellenspalten N und O ablesen. Bitte wählen sie dazu in Spalte H die Anzahl der Monate aus, die ihr Projekt im angegebenen Zeitintervall laufen wird.</a:t>
          </a:r>
        </a:p>
        <a:p>
          <a:endParaRPr lang="de-DE" sz="1200" baseline="0"/>
        </a:p>
        <a:p>
          <a:r>
            <a:rPr lang="de-DE" sz="1200" baseline="0"/>
            <a:t>Sollte ihr Projekt erst ab November 2024 starten, ist die Kalkulation des Mischwerts 2024 nicht nötig. Bei Projektstart ab Februar 2025 ist keine Mischwertkalkulation erforderlich.</a:t>
          </a:r>
        </a:p>
        <a:p>
          <a:endParaRPr lang="de-DE" sz="1200" baseline="0"/>
        </a:p>
        <a:p>
          <a:endParaRPr lang="de-DE" sz="1200" baseline="0"/>
        </a:p>
        <a:p>
          <a:endParaRPr lang="de-DE" sz="1100" baseline="0"/>
        </a:p>
        <a:p>
          <a:endParaRPr lang="de-DE" sz="1100"/>
        </a:p>
      </xdr:txBody>
    </xdr:sp>
    <xdr:clientData/>
  </xdr:twoCellAnchor>
  <xdr:twoCellAnchor>
    <xdr:from>
      <xdr:col>11</xdr:col>
      <xdr:colOff>547688</xdr:colOff>
      <xdr:row>56</xdr:row>
      <xdr:rowOff>83342</xdr:rowOff>
    </xdr:from>
    <xdr:to>
      <xdr:col>15</xdr:col>
      <xdr:colOff>47626</xdr:colOff>
      <xdr:row>60</xdr:row>
      <xdr:rowOff>59531</xdr:rowOff>
    </xdr:to>
    <xdr:sp macro="" textlink="">
      <xdr:nvSpPr>
        <xdr:cNvPr id="3" name="Textfeld 2">
          <a:extLst>
            <a:ext uri="{FF2B5EF4-FFF2-40B4-BE49-F238E27FC236}">
              <a16:creationId xmlns:a16="http://schemas.microsoft.com/office/drawing/2014/main" id="{6808391F-D783-495C-A08E-5905FEB3D906}"/>
            </a:ext>
          </a:extLst>
        </xdr:cNvPr>
        <xdr:cNvSpPr txBox="1"/>
      </xdr:nvSpPr>
      <xdr:spPr>
        <a:xfrm>
          <a:off x="12015788" y="12065792"/>
          <a:ext cx="6958013" cy="74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 In 2025 ist kein Mischwert für die Jahressonderzahlung nötig, es wird der Wert ab Feb.2025</a:t>
          </a:r>
          <a:r>
            <a:rPr lang="de-DE" sz="1100" b="0" i="0" u="none" strike="noStrike" baseline="0">
              <a:solidFill>
                <a:schemeClr val="dk1"/>
              </a:solidFill>
              <a:effectLst/>
              <a:latin typeface="+mn-lt"/>
              <a:ea typeface="+mn-ea"/>
              <a:cs typeface="+mn-cs"/>
            </a:rPr>
            <a:t> angesetzt </a:t>
          </a:r>
          <a:endParaRPr lang="de-DE" sz="1100" b="0" i="0" u="none" strike="noStrike">
            <a:solidFill>
              <a:schemeClr val="dk1"/>
            </a:solidFill>
            <a:effectLst/>
            <a:latin typeface="+mn-lt"/>
            <a:ea typeface="+mn-ea"/>
            <a:cs typeface="+mn-cs"/>
          </a:endParaRPr>
        </a:p>
        <a:p>
          <a:r>
            <a:rPr lang="de-DE" sz="1100"/>
            <a:t>** In 2026 und 2027 ist kein Mischwert nötig.</a:t>
          </a:r>
          <a:r>
            <a:rPr lang="de-DE" sz="1100" baseline="0"/>
            <a:t> D</a:t>
          </a:r>
          <a:r>
            <a:rPr lang="de-DE" sz="1100"/>
            <a:t>er in</a:t>
          </a:r>
          <a:r>
            <a:rPr lang="de-DE" sz="1100" baseline="0"/>
            <a:t> Spalte N und O angegebene Wert entspricht daher den Werten in Spalte C und E</a:t>
          </a:r>
          <a:endParaRPr lang="de-DE"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12</xdr:col>
      <xdr:colOff>19523</xdr:colOff>
      <xdr:row>7</xdr:row>
      <xdr:rowOff>352901</xdr:rowOff>
    </xdr:from>
    <xdr:to>
      <xdr:col>15</xdr:col>
      <xdr:colOff>47624</xdr:colOff>
      <xdr:row>28</xdr:row>
      <xdr:rowOff>47625</xdr:rowOff>
    </xdr:to>
    <xdr:sp macro="" textlink="">
      <xdr:nvSpPr>
        <xdr:cNvPr id="2" name="Textfeld 1">
          <a:extLst>
            <a:ext uri="{FF2B5EF4-FFF2-40B4-BE49-F238E27FC236}">
              <a16:creationId xmlns:a16="http://schemas.microsoft.com/office/drawing/2014/main" id="{101D1B73-576B-4579-B30B-69C31D916F77}"/>
            </a:ext>
          </a:extLst>
        </xdr:cNvPr>
        <xdr:cNvSpPr txBox="1"/>
      </xdr:nvSpPr>
      <xdr:spPr>
        <a:xfrm>
          <a:off x="12087698" y="1791176"/>
          <a:ext cx="6886101" cy="4266724"/>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Im</a:t>
          </a:r>
          <a:r>
            <a:rPr lang="de-DE" sz="1200" baseline="0"/>
            <a:t> EasyOnline kann für den Monatssatz und die Jahressonderzahlung nur eine Summe pro Jahr eingegeben werden!</a:t>
          </a:r>
        </a:p>
        <a:p>
          <a:r>
            <a:rPr lang="de-DE" sz="1200" baseline="0"/>
            <a:t>Bitte für das Jahr 2024 den Monatssatz und auch die Jahressonderzahlung als Mischwert in Abhängigkeit vom Projektstart angeben. Für das Jahr 2025 muss zusätzlich der Monatssatz als Misschwert berechnet werden. Als Bemessungsgrundlage für die Jahressonderzahlung wird das durchschnittliche monatliche Entgelt der Monate Juli, August und September herangezogen</a:t>
          </a:r>
        </a:p>
        <a:p>
          <a:endParaRPr lang="de-DE" sz="1200" baseline="0"/>
        </a:p>
        <a:p>
          <a:r>
            <a:rPr lang="de-DE" sz="1200" baseline="0"/>
            <a:t>Bsp.: Projektstart im Juli</a:t>
          </a:r>
        </a:p>
        <a:p>
          <a:r>
            <a:rPr lang="de-DE" sz="1200" baseline="0"/>
            <a:t>  4 Monate AG-Brutto (01-10/2024)</a:t>
          </a:r>
        </a:p>
        <a:p>
          <a:r>
            <a:rPr lang="de-DE" sz="1200" baseline="0"/>
            <a:t>+2 Monate AG-Brutto (ab 11/2024)</a:t>
          </a:r>
        </a:p>
        <a:p>
          <a:r>
            <a:rPr lang="de-DE" sz="1200" baseline="0"/>
            <a:t>/ 6</a:t>
          </a:r>
        </a:p>
        <a:p>
          <a:r>
            <a:rPr lang="de-DE" sz="1200" baseline="0"/>
            <a:t>= Mischwert für 2024</a:t>
          </a:r>
        </a:p>
        <a:p>
          <a:endParaRPr lang="de-DE" sz="1200" baseline="0"/>
        </a:p>
        <a:p>
          <a:r>
            <a:rPr lang="de-DE" sz="1200" baseline="0"/>
            <a:t>Sie  können die berechneten Mischwerte für das AG-Brutto und die monatl. Jahressonderzahlung  aus den Tabellenspalten N und O ablesen. Bitte wählen sie dazu in Spalte H die Anzahl der Monate aus, die ihr Projekt im angegebenen Zeitintervall laufen wird.</a:t>
          </a:r>
        </a:p>
        <a:p>
          <a:endParaRPr lang="de-DE" sz="1200" baseline="0"/>
        </a:p>
        <a:p>
          <a:r>
            <a:rPr lang="de-DE" sz="1200" baseline="0"/>
            <a:t>Sollte ihr Projekt erst ab November 2024 starten, ist die Kalkulation des Mischwerts 2024 nicht nötig. Bei Projektstart ab Februar 2025 ist keine Mischwertkalkulation erforderlich.</a:t>
          </a:r>
        </a:p>
        <a:p>
          <a:endParaRPr lang="de-DE" sz="1200" baseline="0"/>
        </a:p>
        <a:p>
          <a:endParaRPr lang="de-DE" sz="1200" baseline="0"/>
        </a:p>
        <a:p>
          <a:endParaRPr lang="de-DE" sz="1100" baseline="0"/>
        </a:p>
        <a:p>
          <a:endParaRPr lang="de-DE" sz="1100"/>
        </a:p>
      </xdr:txBody>
    </xdr:sp>
    <xdr:clientData/>
  </xdr:twoCellAnchor>
  <xdr:twoCellAnchor>
    <xdr:from>
      <xdr:col>11</xdr:col>
      <xdr:colOff>547688</xdr:colOff>
      <xdr:row>56</xdr:row>
      <xdr:rowOff>83342</xdr:rowOff>
    </xdr:from>
    <xdr:to>
      <xdr:col>15</xdr:col>
      <xdr:colOff>47626</xdr:colOff>
      <xdr:row>60</xdr:row>
      <xdr:rowOff>59531</xdr:rowOff>
    </xdr:to>
    <xdr:sp macro="" textlink="">
      <xdr:nvSpPr>
        <xdr:cNvPr id="3" name="Textfeld 2">
          <a:extLst>
            <a:ext uri="{FF2B5EF4-FFF2-40B4-BE49-F238E27FC236}">
              <a16:creationId xmlns:a16="http://schemas.microsoft.com/office/drawing/2014/main" id="{F147B60D-264B-4F46-A63D-3EF006E8E06D}"/>
            </a:ext>
          </a:extLst>
        </xdr:cNvPr>
        <xdr:cNvSpPr txBox="1"/>
      </xdr:nvSpPr>
      <xdr:spPr>
        <a:xfrm>
          <a:off x="12015788" y="12065792"/>
          <a:ext cx="6958013" cy="7477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 In 2025 ist kein Mischwert für die Jahressonderzahlung nötig, es wird der Wert ab Feb.2025</a:t>
          </a:r>
          <a:r>
            <a:rPr lang="de-DE" sz="1100" b="0" i="0" u="none" strike="noStrike" baseline="0">
              <a:solidFill>
                <a:schemeClr val="dk1"/>
              </a:solidFill>
              <a:effectLst/>
              <a:latin typeface="+mn-lt"/>
              <a:ea typeface="+mn-ea"/>
              <a:cs typeface="+mn-cs"/>
            </a:rPr>
            <a:t> angesetzt </a:t>
          </a:r>
          <a:endParaRPr lang="de-DE" sz="1100" b="0" i="0" u="none" strike="noStrike">
            <a:solidFill>
              <a:schemeClr val="dk1"/>
            </a:solidFill>
            <a:effectLst/>
            <a:latin typeface="+mn-lt"/>
            <a:ea typeface="+mn-ea"/>
            <a:cs typeface="+mn-cs"/>
          </a:endParaRPr>
        </a:p>
        <a:p>
          <a:r>
            <a:rPr lang="de-DE" sz="1100"/>
            <a:t>** In 2026 und 2027 ist kein Mischwert nötig.</a:t>
          </a:r>
          <a:r>
            <a:rPr lang="de-DE" sz="1100" baseline="0"/>
            <a:t> D</a:t>
          </a:r>
          <a:r>
            <a:rPr lang="de-DE" sz="1100"/>
            <a:t>er in</a:t>
          </a:r>
          <a:r>
            <a:rPr lang="de-DE" sz="1100" baseline="0"/>
            <a:t> Spalte N und O angegebene Wert entspricht daher den Werten in Spalte C und E</a:t>
          </a:r>
          <a:endParaRPr lang="de-D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19523</xdr:colOff>
      <xdr:row>7</xdr:row>
      <xdr:rowOff>352901</xdr:rowOff>
    </xdr:from>
    <xdr:to>
      <xdr:col>15</xdr:col>
      <xdr:colOff>47624</xdr:colOff>
      <xdr:row>28</xdr:row>
      <xdr:rowOff>47625</xdr:rowOff>
    </xdr:to>
    <xdr:sp macro="" textlink="">
      <xdr:nvSpPr>
        <xdr:cNvPr id="2" name="Textfeld 1">
          <a:extLst>
            <a:ext uri="{FF2B5EF4-FFF2-40B4-BE49-F238E27FC236}">
              <a16:creationId xmlns:a16="http://schemas.microsoft.com/office/drawing/2014/main" id="{392CB88D-0A13-4367-A2DA-FE7AB2BD85B0}"/>
            </a:ext>
          </a:extLst>
        </xdr:cNvPr>
        <xdr:cNvSpPr txBox="1"/>
      </xdr:nvSpPr>
      <xdr:spPr>
        <a:xfrm>
          <a:off x="9163523" y="1524476"/>
          <a:ext cx="2314101" cy="3857149"/>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a:t>Im</a:t>
          </a:r>
          <a:r>
            <a:rPr lang="de-DE" sz="1200" baseline="0"/>
            <a:t> EasyOnline kann für den Monatssatz und die Jahressonderzahlung nur eine Summe pro Jahr eingegeben werden!</a:t>
          </a:r>
        </a:p>
        <a:p>
          <a:r>
            <a:rPr lang="de-DE" sz="1200" baseline="0"/>
            <a:t>Bitte für das Jahr 2024 den Monatssatz und auch die Jahressonderzahlung als Mischwert in Abhängigkeit vom Projektstart angeben. Für das Jahr 2025 muss zusätzlich der Monatssatz als Misschwert berechnet werden. </a:t>
          </a:r>
          <a:r>
            <a:rPr lang="de-DE" sz="1100" baseline="0">
              <a:solidFill>
                <a:schemeClr val="dk1"/>
              </a:solidFill>
              <a:effectLst/>
              <a:latin typeface="+mn-lt"/>
              <a:ea typeface="+mn-ea"/>
              <a:cs typeface="+mn-cs"/>
            </a:rPr>
            <a:t>Als Bemessungsgrundlage für die Jahressonderzahlung wird das durchschnittliche monatliche Entgelt der Monate Juli, August und September herangezogen</a:t>
          </a:r>
          <a:endParaRPr lang="de-DE" sz="1200" baseline="0"/>
        </a:p>
        <a:p>
          <a:endParaRPr lang="de-DE" sz="1200" baseline="0"/>
        </a:p>
        <a:p>
          <a:r>
            <a:rPr lang="de-DE" sz="1200" baseline="0"/>
            <a:t>Bsp.: Projektstart im Juli</a:t>
          </a:r>
        </a:p>
        <a:p>
          <a:r>
            <a:rPr lang="de-DE" sz="1200" baseline="0"/>
            <a:t>  4 Monate AG-Brutto (01-10/2024)</a:t>
          </a:r>
        </a:p>
        <a:p>
          <a:r>
            <a:rPr lang="de-DE" sz="1200" baseline="0"/>
            <a:t>+2 Monate AG-Brutto (ab 11/2024)</a:t>
          </a:r>
        </a:p>
        <a:p>
          <a:r>
            <a:rPr lang="de-DE" sz="1200" baseline="0"/>
            <a:t>/ 6</a:t>
          </a:r>
        </a:p>
        <a:p>
          <a:r>
            <a:rPr lang="de-DE" sz="1200" baseline="0"/>
            <a:t>= Mischwert für 2024</a:t>
          </a:r>
        </a:p>
        <a:p>
          <a:endParaRPr lang="de-DE" sz="1200" baseline="0"/>
        </a:p>
        <a:p>
          <a:r>
            <a:rPr lang="de-DE" sz="1200" baseline="0"/>
            <a:t>Sie  können die berechneten Mischwerte für das AG-Brutto und die monatl. Jahressonderzahlung  aus den Tabellenspalten N und O ablesen. Bitte wählen sie dazu in Spalte H die Anzahl der Monate aus, die ihr Projekt im angegebenen Zeitintervall laufen wird.</a:t>
          </a:r>
        </a:p>
        <a:p>
          <a:endParaRPr lang="de-DE" sz="1200" baseline="0"/>
        </a:p>
        <a:p>
          <a:r>
            <a:rPr lang="de-DE" sz="1200" baseline="0"/>
            <a:t>Sollte ihr Projekt erst ab November 2024 starten, ist die Kalkulation des Mischwerts 2024 nicht nötig. Bei Projektstart ab Februar 2025 ist keine Mischwertkalkulation erforderlich.</a:t>
          </a:r>
        </a:p>
        <a:p>
          <a:endParaRPr lang="de-DE" sz="1200" baseline="0"/>
        </a:p>
        <a:p>
          <a:endParaRPr lang="de-DE" sz="1200" baseline="0"/>
        </a:p>
        <a:p>
          <a:endParaRPr lang="de-DE" sz="1100" baseline="0"/>
        </a:p>
        <a:p>
          <a:endParaRPr lang="de-DE" sz="1100"/>
        </a:p>
      </xdr:txBody>
    </xdr:sp>
    <xdr:clientData/>
  </xdr:twoCellAnchor>
  <xdr:twoCellAnchor>
    <xdr:from>
      <xdr:col>11</xdr:col>
      <xdr:colOff>571500</xdr:colOff>
      <xdr:row>83</xdr:row>
      <xdr:rowOff>47623</xdr:rowOff>
    </xdr:from>
    <xdr:to>
      <xdr:col>15</xdr:col>
      <xdr:colOff>71438</xdr:colOff>
      <xdr:row>87</xdr:row>
      <xdr:rowOff>35718</xdr:rowOff>
    </xdr:to>
    <xdr:sp macro="" textlink="">
      <xdr:nvSpPr>
        <xdr:cNvPr id="3" name="Textfeld 2">
          <a:extLst>
            <a:ext uri="{FF2B5EF4-FFF2-40B4-BE49-F238E27FC236}">
              <a16:creationId xmlns:a16="http://schemas.microsoft.com/office/drawing/2014/main" id="{4F001A3B-D9EB-409D-B3B9-7981DEA75A21}"/>
            </a:ext>
          </a:extLst>
        </xdr:cNvPr>
        <xdr:cNvSpPr txBox="1"/>
      </xdr:nvSpPr>
      <xdr:spPr>
        <a:xfrm>
          <a:off x="8953500" y="15859123"/>
          <a:ext cx="2547938" cy="7500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100" b="0" i="0" u="none" strike="noStrike">
              <a:solidFill>
                <a:schemeClr val="dk1"/>
              </a:solidFill>
              <a:effectLst/>
              <a:latin typeface="+mn-lt"/>
              <a:ea typeface="+mn-ea"/>
              <a:cs typeface="+mn-cs"/>
            </a:rPr>
            <a:t>* In 2025 ist kein Mischwert für die Jahressonderzahlung nötig, es wird der Wert ab Feb.2025</a:t>
          </a:r>
          <a:r>
            <a:rPr lang="de-DE" sz="1100" b="0" i="0" u="none" strike="noStrike" baseline="0">
              <a:solidFill>
                <a:schemeClr val="dk1"/>
              </a:solidFill>
              <a:effectLst/>
              <a:latin typeface="+mn-lt"/>
              <a:ea typeface="+mn-ea"/>
              <a:cs typeface="+mn-cs"/>
            </a:rPr>
            <a:t> angesetzt </a:t>
          </a:r>
          <a:endParaRPr lang="de-DE" sz="1100" b="0" i="0" u="none" strike="noStrike">
            <a:solidFill>
              <a:schemeClr val="dk1"/>
            </a:solidFill>
            <a:effectLst/>
            <a:latin typeface="+mn-lt"/>
            <a:ea typeface="+mn-ea"/>
            <a:cs typeface="+mn-cs"/>
          </a:endParaRPr>
        </a:p>
        <a:p>
          <a:r>
            <a:rPr lang="de-DE" sz="1100"/>
            <a:t>** In 2026 und 2027 ist kein Mischwert nötig.</a:t>
          </a:r>
          <a:r>
            <a:rPr lang="de-DE" sz="1100" baseline="0"/>
            <a:t> D</a:t>
          </a:r>
          <a:r>
            <a:rPr lang="de-DE" sz="1100"/>
            <a:t>er in</a:t>
          </a:r>
          <a:r>
            <a:rPr lang="de-DE" sz="1100" baseline="0"/>
            <a:t> Spalte N und O angegebene Wert entspricht daher den Werten in Spalte C und E</a:t>
          </a:r>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9"/>
  <sheetViews>
    <sheetView topLeftCell="A22" zoomScale="80" zoomScaleNormal="80" workbookViewId="0">
      <selection activeCell="C49" sqref="C49"/>
    </sheetView>
  </sheetViews>
  <sheetFormatPr baseColWidth="10" defaultRowHeight="15" x14ac:dyDescent="0.25"/>
  <cols>
    <col min="1" max="1" width="11.42578125" customWidth="1"/>
    <col min="2" max="2" width="16.5703125" bestFit="1" customWidth="1"/>
    <col min="4" max="4" width="19.42578125" customWidth="1"/>
    <col min="5" max="5" width="23.5703125" customWidth="1"/>
    <col min="6" max="6" width="20.5703125" customWidth="1"/>
    <col min="7" max="7" width="1.5703125" customWidth="1"/>
    <col min="8" max="8" width="23" bestFit="1" customWidth="1"/>
    <col min="9" max="9" width="12.28515625" bestFit="1" customWidth="1"/>
    <col min="10" max="10" width="17.42578125" bestFit="1" customWidth="1"/>
    <col min="11" max="11" width="14.7109375" bestFit="1" customWidth="1"/>
    <col min="12" max="12" width="9" customWidth="1"/>
    <col min="13" max="13" width="14.7109375" style="7" customWidth="1"/>
    <col min="14" max="14" width="44.85546875" customWidth="1"/>
    <col min="15" max="15" width="43.28515625" customWidth="1"/>
    <col min="17" max="17" width="23.85546875" customWidth="1"/>
    <col min="18" max="18" width="22.5703125" customWidth="1"/>
  </cols>
  <sheetData>
    <row r="1" spans="1:16" ht="21" x14ac:dyDescent="0.35">
      <c r="A1" s="23" t="s">
        <v>15</v>
      </c>
      <c r="I1" s="9"/>
    </row>
    <row r="2" spans="1:16" x14ac:dyDescent="0.25">
      <c r="A2" s="4" t="s">
        <v>33</v>
      </c>
      <c r="B2" s="3"/>
      <c r="C2" s="12"/>
      <c r="D2" s="3"/>
      <c r="E2" s="3"/>
      <c r="F2" s="3"/>
      <c r="G2" s="3"/>
      <c r="H2" s="3"/>
      <c r="I2" s="9"/>
      <c r="J2" s="3"/>
      <c r="K2" s="3"/>
      <c r="M2" s="5"/>
      <c r="N2" s="3"/>
      <c r="O2" s="3"/>
      <c r="P2" s="3"/>
    </row>
    <row r="3" spans="1:16" x14ac:dyDescent="0.25">
      <c r="B3" s="5"/>
      <c r="C3" s="13"/>
      <c r="D3" s="1"/>
      <c r="E3" s="2"/>
      <c r="I3" s="9"/>
    </row>
    <row r="4" spans="1:16" x14ac:dyDescent="0.25">
      <c r="A4" s="19" t="s">
        <v>9</v>
      </c>
      <c r="B4" s="6"/>
      <c r="C4" s="14"/>
      <c r="D4" s="1"/>
      <c r="E4" s="2"/>
      <c r="I4" s="9"/>
    </row>
    <row r="5" spans="1:16" ht="15.75" thickBot="1" x14ac:dyDescent="0.3">
      <c r="B5" s="7"/>
      <c r="C5" s="13"/>
      <c r="D5" s="1"/>
      <c r="E5" s="2"/>
      <c r="I5" s="9"/>
    </row>
    <row r="6" spans="1:16" ht="15.75" thickBot="1" x14ac:dyDescent="0.3">
      <c r="B6" s="7"/>
      <c r="C6" s="244" t="s">
        <v>18</v>
      </c>
      <c r="D6" s="245"/>
      <c r="E6" s="245"/>
      <c r="F6" s="245"/>
      <c r="G6" s="245"/>
      <c r="H6" s="245"/>
      <c r="I6" s="245"/>
      <c r="J6" s="245"/>
      <c r="K6" s="133"/>
    </row>
    <row r="7" spans="1:16" ht="15.75" thickBot="1" x14ac:dyDescent="0.3">
      <c r="B7" s="7"/>
      <c r="C7" s="246" t="s">
        <v>30</v>
      </c>
      <c r="D7" s="247"/>
      <c r="E7" s="248" t="s">
        <v>31</v>
      </c>
      <c r="F7" s="249"/>
      <c r="G7" s="249"/>
      <c r="H7" s="249"/>
      <c r="I7" s="249"/>
      <c r="J7" s="249"/>
      <c r="K7" s="250"/>
    </row>
    <row r="8" spans="1:16" ht="60" x14ac:dyDescent="0.25">
      <c r="A8" s="59" t="s">
        <v>7</v>
      </c>
      <c r="B8" s="205" t="s">
        <v>5</v>
      </c>
      <c r="C8" s="211" t="s">
        <v>1</v>
      </c>
      <c r="D8" s="77" t="s">
        <v>17</v>
      </c>
      <c r="E8" s="134" t="s">
        <v>4</v>
      </c>
      <c r="F8" s="38" t="s">
        <v>63</v>
      </c>
      <c r="G8" s="251" t="s">
        <v>57</v>
      </c>
      <c r="H8" s="252"/>
      <c r="I8" s="60" t="s">
        <v>6</v>
      </c>
      <c r="J8" s="38" t="s">
        <v>8</v>
      </c>
      <c r="K8" s="37" t="s">
        <v>0</v>
      </c>
    </row>
    <row r="9" spans="1:16" x14ac:dyDescent="0.25">
      <c r="A9" s="66"/>
      <c r="B9" s="206"/>
      <c r="C9" s="212"/>
      <c r="D9" s="80"/>
      <c r="E9" s="135"/>
      <c r="F9" s="21"/>
      <c r="G9" s="253"/>
      <c r="H9" s="254"/>
      <c r="I9" s="22"/>
      <c r="J9" s="21"/>
      <c r="K9" s="67"/>
    </row>
    <row r="10" spans="1:16" x14ac:dyDescent="0.25">
      <c r="A10" s="31" t="s">
        <v>34</v>
      </c>
      <c r="B10" s="207" t="s">
        <v>38</v>
      </c>
      <c r="C10" s="82">
        <v>2618.9299999999998</v>
      </c>
      <c r="D10" s="95">
        <f>C10*0.8814</f>
        <v>2308.3249019999998</v>
      </c>
      <c r="E10" s="83">
        <f t="shared" ref="E10:E15" si="0">C10*1.275</f>
        <v>3339.1357499999995</v>
      </c>
      <c r="F10" s="96">
        <f>E10*0.8814</f>
        <v>2943.1142500499996</v>
      </c>
      <c r="G10" s="242">
        <f>F10/12+ 120</f>
        <v>365.25952083749996</v>
      </c>
      <c r="H10" s="243"/>
      <c r="I10" s="10">
        <v>1</v>
      </c>
      <c r="J10" s="50">
        <f t="shared" ref="J10:J15" si="1">(E10+G10)*I10</f>
        <v>3704.3952708374995</v>
      </c>
      <c r="K10" s="26">
        <f t="shared" ref="K10:K15" si="2">J10*12</f>
        <v>44452.743250049993</v>
      </c>
    </row>
    <row r="11" spans="1:16" x14ac:dyDescent="0.25">
      <c r="A11" s="31"/>
      <c r="B11" s="207" t="s">
        <v>49</v>
      </c>
      <c r="C11" s="82">
        <v>2818.93</v>
      </c>
      <c r="D11" s="95">
        <f>C11*0.8814</f>
        <v>2484.6049019999996</v>
      </c>
      <c r="E11" s="83">
        <f t="shared" si="0"/>
        <v>3594.1357499999995</v>
      </c>
      <c r="F11" s="96">
        <f t="shared" ref="F11:F29" si="3">E11*0.8814</f>
        <v>3167.8712500499992</v>
      </c>
      <c r="G11" s="255">
        <f>F11/12</f>
        <v>263.98927083749993</v>
      </c>
      <c r="H11" s="256"/>
      <c r="I11" s="10">
        <v>1</v>
      </c>
      <c r="J11" s="50">
        <f t="shared" si="1"/>
        <v>3858.1250208374995</v>
      </c>
      <c r="K11" s="26">
        <f t="shared" si="2"/>
        <v>46297.500250049998</v>
      </c>
    </row>
    <row r="12" spans="1:16" x14ac:dyDescent="0.25">
      <c r="A12" s="31"/>
      <c r="B12" s="207" t="s">
        <v>48</v>
      </c>
      <c r="C12" s="82">
        <v>2818.93</v>
      </c>
      <c r="D12" s="95">
        <f t="shared" ref="D12:D29" si="4">C12*0.8814</f>
        <v>2484.6049019999996</v>
      </c>
      <c r="E12" s="83">
        <f t="shared" si="0"/>
        <v>3594.1357499999995</v>
      </c>
      <c r="F12" s="96">
        <f t="shared" si="3"/>
        <v>3167.8712500499992</v>
      </c>
      <c r="G12" s="255">
        <f>F12/12</f>
        <v>263.98927083749993</v>
      </c>
      <c r="H12" s="256"/>
      <c r="I12" s="10">
        <v>1</v>
      </c>
      <c r="J12" s="50">
        <f t="shared" si="1"/>
        <v>3858.1250208374995</v>
      </c>
      <c r="K12" s="26">
        <f t="shared" si="2"/>
        <v>46297.500250049998</v>
      </c>
    </row>
    <row r="13" spans="1:16" x14ac:dyDescent="0.25">
      <c r="A13" s="31"/>
      <c r="B13" s="208" t="s">
        <v>59</v>
      </c>
      <c r="C13" s="82">
        <v>2973.97</v>
      </c>
      <c r="D13" s="95">
        <f t="shared" si="4"/>
        <v>2621.2571579999999</v>
      </c>
      <c r="E13" s="83">
        <f t="shared" si="0"/>
        <v>3791.8117499999994</v>
      </c>
      <c r="F13" s="96">
        <f t="shared" si="3"/>
        <v>3342.1028764499993</v>
      </c>
      <c r="G13" s="255">
        <f>F13/12</f>
        <v>278.50857303749996</v>
      </c>
      <c r="H13" s="256"/>
      <c r="I13" s="10">
        <v>1</v>
      </c>
      <c r="J13" s="50">
        <f t="shared" si="1"/>
        <v>4070.3203230374993</v>
      </c>
      <c r="K13" s="26">
        <f t="shared" si="2"/>
        <v>48843.843876449988</v>
      </c>
    </row>
    <row r="14" spans="1:16" x14ac:dyDescent="0.25">
      <c r="A14" s="29"/>
      <c r="B14" s="209">
        <v>2026</v>
      </c>
      <c r="C14" s="82">
        <v>2973.97</v>
      </c>
      <c r="D14" s="95">
        <f t="shared" si="4"/>
        <v>2621.2571579999999</v>
      </c>
      <c r="E14" s="83">
        <f t="shared" si="0"/>
        <v>3791.8117499999994</v>
      </c>
      <c r="F14" s="96">
        <f t="shared" si="3"/>
        <v>3342.1028764499993</v>
      </c>
      <c r="G14" s="255">
        <f>F14/12</f>
        <v>278.50857303749996</v>
      </c>
      <c r="H14" s="256"/>
      <c r="I14" s="10">
        <v>1</v>
      </c>
      <c r="J14" s="50">
        <f t="shared" si="1"/>
        <v>4070.3203230374993</v>
      </c>
      <c r="K14" s="26">
        <f t="shared" si="2"/>
        <v>48843.843876449988</v>
      </c>
    </row>
    <row r="15" spans="1:16" x14ac:dyDescent="0.25">
      <c r="A15" s="29"/>
      <c r="B15" s="209">
        <v>2027</v>
      </c>
      <c r="C15" s="82">
        <v>2973.97</v>
      </c>
      <c r="D15" s="95">
        <f t="shared" si="4"/>
        <v>2621.2571579999999</v>
      </c>
      <c r="E15" s="83">
        <f t="shared" si="0"/>
        <v>3791.8117499999994</v>
      </c>
      <c r="F15" s="96">
        <f t="shared" si="3"/>
        <v>3342.1028764499993</v>
      </c>
      <c r="G15" s="255">
        <f>F15/12</f>
        <v>278.50857303749996</v>
      </c>
      <c r="H15" s="256"/>
      <c r="I15" s="10">
        <v>1</v>
      </c>
      <c r="J15" s="50">
        <f t="shared" si="1"/>
        <v>4070.3203230374993</v>
      </c>
      <c r="K15" s="26">
        <f t="shared" si="2"/>
        <v>48843.843876449988</v>
      </c>
      <c r="M15" s="189"/>
      <c r="N15" s="11"/>
      <c r="O15" s="11"/>
      <c r="P15" s="11"/>
    </row>
    <row r="16" spans="1:16" x14ac:dyDescent="0.25">
      <c r="A16" s="30"/>
      <c r="B16" s="39"/>
      <c r="C16" s="28"/>
      <c r="D16" s="204"/>
      <c r="E16" s="94"/>
      <c r="F16" s="227"/>
      <c r="G16" s="257"/>
      <c r="H16" s="258"/>
      <c r="I16" s="16"/>
      <c r="J16" s="51"/>
      <c r="K16" s="72"/>
    </row>
    <row r="17" spans="1:19" x14ac:dyDescent="0.25">
      <c r="A17" s="31" t="s">
        <v>2</v>
      </c>
      <c r="B17" s="207" t="s">
        <v>38</v>
      </c>
      <c r="C17" s="82">
        <v>2834.95</v>
      </c>
      <c r="D17" s="95">
        <f t="shared" si="4"/>
        <v>2498.7249299999999</v>
      </c>
      <c r="E17" s="83">
        <f t="shared" ref="E17:E22" si="5">C17*1.275</f>
        <v>3614.5612499999993</v>
      </c>
      <c r="F17" s="96">
        <f t="shared" si="3"/>
        <v>3185.8742857499992</v>
      </c>
      <c r="G17" s="242">
        <f>F17/12+120</f>
        <v>385.48952381249995</v>
      </c>
      <c r="H17" s="243"/>
      <c r="I17" s="10">
        <v>1</v>
      </c>
      <c r="J17" s="50">
        <f t="shared" ref="J17:J22" si="6">(E17+G17)*I17</f>
        <v>4000.0507738124993</v>
      </c>
      <c r="K17" s="26">
        <f t="shared" ref="K17:K22" si="7">J17*12</f>
        <v>48000.60928574999</v>
      </c>
    </row>
    <row r="18" spans="1:19" x14ac:dyDescent="0.25">
      <c r="A18" s="31"/>
      <c r="B18" s="207" t="s">
        <v>49</v>
      </c>
      <c r="C18" s="82">
        <v>3034.95</v>
      </c>
      <c r="D18" s="95">
        <f t="shared" si="4"/>
        <v>2675.0049299999996</v>
      </c>
      <c r="E18" s="83">
        <f t="shared" si="5"/>
        <v>3869.5612499999993</v>
      </c>
      <c r="F18" s="96">
        <f t="shared" si="3"/>
        <v>3410.6312857499993</v>
      </c>
      <c r="G18" s="255">
        <f>F18/12</f>
        <v>284.21927381249992</v>
      </c>
      <c r="H18" s="256"/>
      <c r="I18" s="10">
        <v>1</v>
      </c>
      <c r="J18" s="50">
        <f t="shared" si="6"/>
        <v>4153.7805238124993</v>
      </c>
      <c r="K18" s="26">
        <f t="shared" si="7"/>
        <v>49845.366285749988</v>
      </c>
    </row>
    <row r="19" spans="1:19" x14ac:dyDescent="0.25">
      <c r="A19" s="31"/>
      <c r="B19" s="207" t="s">
        <v>48</v>
      </c>
      <c r="C19" s="82">
        <v>3034.95</v>
      </c>
      <c r="D19" s="95">
        <f t="shared" si="4"/>
        <v>2675.0049299999996</v>
      </c>
      <c r="E19" s="83">
        <f t="shared" si="5"/>
        <v>3869.5612499999993</v>
      </c>
      <c r="F19" s="96">
        <f t="shared" si="3"/>
        <v>3410.6312857499993</v>
      </c>
      <c r="G19" s="255">
        <f>F19/12</f>
        <v>284.21927381249992</v>
      </c>
      <c r="H19" s="256"/>
      <c r="I19" s="10">
        <v>1</v>
      </c>
      <c r="J19" s="50">
        <f t="shared" si="6"/>
        <v>4153.7805238124993</v>
      </c>
      <c r="K19" s="26">
        <f t="shared" si="7"/>
        <v>49845.366285749988</v>
      </c>
    </row>
    <row r="20" spans="1:19" x14ac:dyDescent="0.25">
      <c r="A20" s="31"/>
      <c r="B20" s="208" t="s">
        <v>59</v>
      </c>
      <c r="C20" s="82">
        <v>3201.87</v>
      </c>
      <c r="D20" s="95">
        <f t="shared" si="4"/>
        <v>2822.1282179999998</v>
      </c>
      <c r="E20" s="83">
        <f t="shared" si="5"/>
        <v>4082.3842499999996</v>
      </c>
      <c r="F20" s="96">
        <f t="shared" si="3"/>
        <v>3598.2134779499993</v>
      </c>
      <c r="G20" s="255">
        <f>F20/12</f>
        <v>299.85112316249996</v>
      </c>
      <c r="H20" s="256"/>
      <c r="I20" s="10">
        <v>1</v>
      </c>
      <c r="J20" s="50">
        <f t="shared" si="6"/>
        <v>4382.2353731624999</v>
      </c>
      <c r="K20" s="26">
        <f t="shared" si="7"/>
        <v>52586.824477949995</v>
      </c>
    </row>
    <row r="21" spans="1:19" x14ac:dyDescent="0.25">
      <c r="A21" s="31"/>
      <c r="B21" s="209">
        <v>2026</v>
      </c>
      <c r="C21" s="82">
        <v>3201.87</v>
      </c>
      <c r="D21" s="95">
        <f t="shared" si="4"/>
        <v>2822.1282179999998</v>
      </c>
      <c r="E21" s="83">
        <f t="shared" si="5"/>
        <v>4082.3842499999996</v>
      </c>
      <c r="F21" s="96">
        <f t="shared" si="3"/>
        <v>3598.2134779499993</v>
      </c>
      <c r="G21" s="255">
        <f>F21/12</f>
        <v>299.85112316249996</v>
      </c>
      <c r="H21" s="256"/>
      <c r="I21" s="10">
        <v>1</v>
      </c>
      <c r="J21" s="50">
        <f t="shared" si="6"/>
        <v>4382.2353731624999</v>
      </c>
      <c r="K21" s="26">
        <f t="shared" si="7"/>
        <v>52586.824477949995</v>
      </c>
      <c r="M21" s="188"/>
      <c r="N21" s="132"/>
      <c r="O21" s="132"/>
      <c r="P21" s="13"/>
    </row>
    <row r="22" spans="1:19" x14ac:dyDescent="0.25">
      <c r="A22" s="31"/>
      <c r="B22" s="209">
        <v>2027</v>
      </c>
      <c r="C22" s="82">
        <v>3201.87</v>
      </c>
      <c r="D22" s="87">
        <f t="shared" si="4"/>
        <v>2822.1282179999998</v>
      </c>
      <c r="E22" s="83">
        <f t="shared" si="5"/>
        <v>4082.3842499999996</v>
      </c>
      <c r="F22" s="96">
        <f t="shared" si="3"/>
        <v>3598.2134779499993</v>
      </c>
      <c r="G22" s="255">
        <f>F22/12</f>
        <v>299.85112316249996</v>
      </c>
      <c r="H22" s="256"/>
      <c r="I22" s="10">
        <v>1</v>
      </c>
      <c r="J22" s="50">
        <f t="shared" si="6"/>
        <v>4382.2353731624999</v>
      </c>
      <c r="K22" s="26">
        <f t="shared" si="7"/>
        <v>52586.824477949995</v>
      </c>
    </row>
    <row r="23" spans="1:19" x14ac:dyDescent="0.25">
      <c r="A23" s="30"/>
      <c r="B23" s="39"/>
      <c r="C23" s="85"/>
      <c r="D23" s="204"/>
      <c r="E23" s="94"/>
      <c r="F23" s="227"/>
      <c r="G23" s="257"/>
      <c r="H23" s="258"/>
      <c r="I23" s="16"/>
      <c r="J23" s="51"/>
      <c r="K23" s="72"/>
    </row>
    <row r="24" spans="1:19" x14ac:dyDescent="0.25">
      <c r="A24" s="31" t="s">
        <v>3</v>
      </c>
      <c r="B24" s="207" t="s">
        <v>38</v>
      </c>
      <c r="C24" s="213">
        <v>2957.34</v>
      </c>
      <c r="D24" s="95">
        <f t="shared" si="4"/>
        <v>2606.5994759999999</v>
      </c>
      <c r="E24" s="83">
        <f t="shared" ref="E24:E29" si="8">C24*1.275</f>
        <v>3770.6084999999998</v>
      </c>
      <c r="F24" s="96">
        <f t="shared" si="3"/>
        <v>3323.4143318999995</v>
      </c>
      <c r="G24" s="242">
        <f>F24/12+120</f>
        <v>396.95119432499996</v>
      </c>
      <c r="H24" s="243"/>
      <c r="I24" s="10">
        <v>1</v>
      </c>
      <c r="J24" s="50">
        <f t="shared" ref="J24:J29" si="9">(E24+G24)*I24</f>
        <v>4167.5596943250002</v>
      </c>
      <c r="K24" s="26">
        <f t="shared" ref="K24:K29" si="10">J24*12</f>
        <v>50010.716331900003</v>
      </c>
    </row>
    <row r="25" spans="1:19" x14ac:dyDescent="0.25">
      <c r="A25" s="31"/>
      <c r="B25" s="207" t="s">
        <v>49</v>
      </c>
      <c r="C25" s="213">
        <v>3157.34</v>
      </c>
      <c r="D25" s="95">
        <f t="shared" si="4"/>
        <v>2782.8794760000001</v>
      </c>
      <c r="E25" s="83">
        <f t="shared" si="8"/>
        <v>4025.6084999999998</v>
      </c>
      <c r="F25" s="96">
        <f t="shared" si="3"/>
        <v>3548.1713318999996</v>
      </c>
      <c r="G25" s="255">
        <f>F25/12</f>
        <v>295.68094432499998</v>
      </c>
      <c r="H25" s="256"/>
      <c r="I25" s="10">
        <v>1</v>
      </c>
      <c r="J25" s="50">
        <f t="shared" si="9"/>
        <v>4321.2894443249997</v>
      </c>
      <c r="K25" s="26">
        <f t="shared" si="10"/>
        <v>51855.473331899993</v>
      </c>
    </row>
    <row r="26" spans="1:19" x14ac:dyDescent="0.25">
      <c r="A26" s="31"/>
      <c r="B26" s="207" t="s">
        <v>48</v>
      </c>
      <c r="C26" s="213">
        <v>3157.34</v>
      </c>
      <c r="D26" s="95">
        <f t="shared" si="4"/>
        <v>2782.8794760000001</v>
      </c>
      <c r="E26" s="83">
        <f t="shared" si="8"/>
        <v>4025.6084999999998</v>
      </c>
      <c r="F26" s="96">
        <f t="shared" si="3"/>
        <v>3548.1713318999996</v>
      </c>
      <c r="G26" s="255">
        <f>F26/12</f>
        <v>295.68094432499998</v>
      </c>
      <c r="H26" s="256"/>
      <c r="I26" s="10">
        <v>1</v>
      </c>
      <c r="J26" s="50">
        <f t="shared" si="9"/>
        <v>4321.2894443249997</v>
      </c>
      <c r="K26" s="26">
        <f t="shared" si="10"/>
        <v>51855.473331899993</v>
      </c>
    </row>
    <row r="27" spans="1:19" x14ac:dyDescent="0.25">
      <c r="A27" s="31"/>
      <c r="B27" s="208" t="s">
        <v>59</v>
      </c>
      <c r="C27" s="213">
        <v>3330.99</v>
      </c>
      <c r="D27" s="95">
        <f t="shared" si="4"/>
        <v>2935.9345859999999</v>
      </c>
      <c r="E27" s="83">
        <f t="shared" si="8"/>
        <v>4247.0122499999998</v>
      </c>
      <c r="F27" s="96">
        <f t="shared" si="3"/>
        <v>3743.3165971499998</v>
      </c>
      <c r="G27" s="255">
        <f>F27/12</f>
        <v>311.94304976249998</v>
      </c>
      <c r="H27" s="256"/>
      <c r="I27" s="10">
        <v>1</v>
      </c>
      <c r="J27" s="50">
        <f t="shared" si="9"/>
        <v>4558.9552997624996</v>
      </c>
      <c r="K27" s="26">
        <f t="shared" si="10"/>
        <v>54707.463597149996</v>
      </c>
    </row>
    <row r="28" spans="1:19" x14ac:dyDescent="0.25">
      <c r="A28" s="31"/>
      <c r="B28" s="209">
        <v>2026</v>
      </c>
      <c r="C28" s="213">
        <v>3330.99</v>
      </c>
      <c r="D28" s="95">
        <f t="shared" si="4"/>
        <v>2935.9345859999999</v>
      </c>
      <c r="E28" s="83">
        <f t="shared" si="8"/>
        <v>4247.0122499999998</v>
      </c>
      <c r="F28" s="96">
        <f t="shared" si="3"/>
        <v>3743.3165971499998</v>
      </c>
      <c r="G28" s="255">
        <f>F28/12</f>
        <v>311.94304976249998</v>
      </c>
      <c r="H28" s="256"/>
      <c r="I28" s="10">
        <v>1</v>
      </c>
      <c r="J28" s="50">
        <f t="shared" si="9"/>
        <v>4558.9552997624996</v>
      </c>
      <c r="K28" s="26">
        <f t="shared" si="10"/>
        <v>54707.463597149996</v>
      </c>
    </row>
    <row r="29" spans="1:19" x14ac:dyDescent="0.25">
      <c r="A29" s="91"/>
      <c r="B29" s="209">
        <v>2027</v>
      </c>
      <c r="C29" s="215">
        <v>3330.99</v>
      </c>
      <c r="D29" s="95">
        <f t="shared" si="4"/>
        <v>2935.9345859999999</v>
      </c>
      <c r="E29" s="83">
        <f t="shared" si="8"/>
        <v>4247.0122499999998</v>
      </c>
      <c r="F29" s="96">
        <f t="shared" si="3"/>
        <v>3743.3165971499998</v>
      </c>
      <c r="G29" s="255">
        <f>F29/12</f>
        <v>311.94304976249998</v>
      </c>
      <c r="H29" s="256"/>
      <c r="I29" s="10">
        <v>1</v>
      </c>
      <c r="J29" s="50">
        <f t="shared" si="9"/>
        <v>4558.9552997624996</v>
      </c>
      <c r="K29" s="26">
        <f t="shared" si="10"/>
        <v>54707.463597149996</v>
      </c>
    </row>
    <row r="30" spans="1:19" ht="15.75" thickBot="1" x14ac:dyDescent="0.3">
      <c r="A30" s="191"/>
      <c r="B30" s="210"/>
      <c r="C30" s="214"/>
      <c r="D30" s="216"/>
      <c r="E30" s="192"/>
      <c r="F30" s="193"/>
      <c r="G30" s="259"/>
      <c r="H30" s="260"/>
      <c r="I30" s="194"/>
      <c r="J30" s="195"/>
      <c r="K30" s="196"/>
      <c r="Q30" s="79"/>
      <c r="R30" s="79"/>
      <c r="S30" s="79"/>
    </row>
    <row r="31" spans="1:19" x14ac:dyDescent="0.25">
      <c r="A31" s="104"/>
      <c r="B31" s="105"/>
      <c r="C31" s="106"/>
      <c r="D31" s="107"/>
      <c r="E31" s="108"/>
      <c r="F31" s="107"/>
      <c r="G31" s="109"/>
      <c r="H31" s="109"/>
      <c r="I31" s="110"/>
      <c r="J31" s="112"/>
      <c r="K31" s="111"/>
      <c r="Q31" s="79"/>
      <c r="R31" s="79"/>
      <c r="S31" s="79"/>
    </row>
    <row r="32" spans="1:19" ht="15.75" thickBot="1" x14ac:dyDescent="0.3">
      <c r="B32" s="7"/>
      <c r="C32" s="13"/>
      <c r="I32" s="9"/>
      <c r="M32" s="187"/>
      <c r="N32" s="186"/>
      <c r="O32" s="186"/>
      <c r="Q32" s="79"/>
      <c r="R32" s="79"/>
      <c r="S32" s="79"/>
    </row>
    <row r="33" spans="1:19" ht="15.75" thickBot="1" x14ac:dyDescent="0.3">
      <c r="B33" s="7"/>
      <c r="C33" s="261" t="s">
        <v>24</v>
      </c>
      <c r="D33" s="262"/>
      <c r="E33" s="262"/>
      <c r="F33" s="131">
        <v>1</v>
      </c>
      <c r="G33" s="263"/>
      <c r="H33" s="130" t="s">
        <v>29</v>
      </c>
      <c r="I33" s="129"/>
      <c r="J33" s="129"/>
      <c r="K33" s="128"/>
      <c r="L33" s="146"/>
      <c r="M33" s="185"/>
      <c r="N33" s="184"/>
      <c r="O33" s="183"/>
      <c r="Q33" s="182"/>
      <c r="R33" s="182"/>
      <c r="S33" s="79"/>
    </row>
    <row r="34" spans="1:19" ht="62.25" customHeight="1" x14ac:dyDescent="0.25">
      <c r="A34" s="59" t="s">
        <v>7</v>
      </c>
      <c r="B34" s="181" t="s">
        <v>58</v>
      </c>
      <c r="C34" s="127" t="s">
        <v>4</v>
      </c>
      <c r="D34" s="126" t="s">
        <v>17</v>
      </c>
      <c r="E34" s="125" t="s">
        <v>57</v>
      </c>
      <c r="F34" s="37" t="s">
        <v>8</v>
      </c>
      <c r="G34" s="264"/>
      <c r="H34" s="68" t="s">
        <v>56</v>
      </c>
      <c r="I34" s="38" t="s">
        <v>55</v>
      </c>
      <c r="J34" s="134" t="s">
        <v>54</v>
      </c>
      <c r="K34" s="37" t="s">
        <v>53</v>
      </c>
      <c r="L34" s="146"/>
      <c r="M34" s="180" t="s">
        <v>52</v>
      </c>
      <c r="N34" s="179" t="s">
        <v>51</v>
      </c>
      <c r="O34" s="178" t="s">
        <v>50</v>
      </c>
      <c r="P34" s="78"/>
      <c r="Q34" s="34"/>
      <c r="R34" s="34"/>
      <c r="S34" s="79"/>
    </row>
    <row r="35" spans="1:19" x14ac:dyDescent="0.25">
      <c r="A35" s="66"/>
      <c r="B35" s="20"/>
      <c r="C35" s="40"/>
      <c r="D35" s="24"/>
      <c r="E35" s="39"/>
      <c r="F35" s="41"/>
      <c r="G35" s="264"/>
      <c r="H35" s="69"/>
      <c r="I35" s="24"/>
      <c r="J35" s="24"/>
      <c r="K35" s="70"/>
      <c r="L35" s="146"/>
      <c r="M35" s="190"/>
      <c r="N35" s="175"/>
      <c r="O35" s="177"/>
      <c r="Q35" s="173"/>
      <c r="R35" s="173"/>
      <c r="S35" s="79"/>
    </row>
    <row r="36" spans="1:19" x14ac:dyDescent="0.25">
      <c r="A36" s="31" t="s">
        <v>34</v>
      </c>
      <c r="B36" s="172" t="s">
        <v>38</v>
      </c>
      <c r="C36" s="171">
        <f t="shared" ref="C36:C41" si="11">E10/100%*$F$33</f>
        <v>3339.1357499999995</v>
      </c>
      <c r="D36" s="170">
        <f t="shared" ref="D36:D41" si="12">C36*0.8814</f>
        <v>2943.1142500499996</v>
      </c>
      <c r="E36" s="169">
        <f>(D36/12)+120*F33</f>
        <v>365.25952083749996</v>
      </c>
      <c r="F36" s="168">
        <f t="shared" ref="F36:F41" si="13">(E10+G10)*$F$33</f>
        <v>3704.3952708374995</v>
      </c>
      <c r="G36" s="264"/>
      <c r="H36" s="75">
        <v>0</v>
      </c>
      <c r="I36" s="167">
        <f t="shared" ref="I36:I41" si="14">C36*H36</f>
        <v>0</v>
      </c>
      <c r="J36" s="166">
        <f t="shared" ref="J36:J41" si="15">E36*H36</f>
        <v>0</v>
      </c>
      <c r="K36" s="158">
        <f t="shared" ref="K36:K41" si="16">(I36+J36)</f>
        <v>0</v>
      </c>
      <c r="L36" s="146"/>
      <c r="M36" s="230">
        <v>2024</v>
      </c>
      <c r="N36" s="265" t="str">
        <f>IF(AND(H36&gt;0,H37&gt;0),((I36+I37)/(H36+H37)),IF(AND(H36=0,H37&gt;0),C37,"--"))</f>
        <v>--</v>
      </c>
      <c r="O36" s="273" t="str">
        <f>IF(AND(H36&gt;0,H37&gt;0),(E36-(120*F33)+(((120*F33)*H36)/(H36+H37))),IF(AND(H36=0,H37&gt;0),E37,"--"))</f>
        <v>--</v>
      </c>
      <c r="P36" s="78"/>
      <c r="Q36" s="176"/>
      <c r="R36" s="157"/>
      <c r="S36" s="79"/>
    </row>
    <row r="37" spans="1:19" x14ac:dyDescent="0.25">
      <c r="A37" s="31"/>
      <c r="B37" s="172" t="s">
        <v>49</v>
      </c>
      <c r="C37" s="171">
        <f t="shared" si="11"/>
        <v>3594.1357499999995</v>
      </c>
      <c r="D37" s="170">
        <f>D36</f>
        <v>2943.1142500499996</v>
      </c>
      <c r="E37" s="169">
        <f>D37/12</f>
        <v>245.25952083749996</v>
      </c>
      <c r="F37" s="168">
        <f t="shared" si="13"/>
        <v>3858.1250208374995</v>
      </c>
      <c r="G37" s="264"/>
      <c r="H37" s="75">
        <v>0</v>
      </c>
      <c r="I37" s="167">
        <f t="shared" si="14"/>
        <v>0</v>
      </c>
      <c r="J37" s="166">
        <f t="shared" si="15"/>
        <v>0</v>
      </c>
      <c r="K37" s="158">
        <f t="shared" si="16"/>
        <v>0</v>
      </c>
      <c r="L37" s="146"/>
      <c r="M37" s="230"/>
      <c r="N37" s="266"/>
      <c r="O37" s="268"/>
      <c r="P37" s="111"/>
      <c r="Q37" s="1"/>
      <c r="R37" s="157"/>
      <c r="S37" s="79"/>
    </row>
    <row r="38" spans="1:19" x14ac:dyDescent="0.25">
      <c r="A38" s="31"/>
      <c r="B38" s="165" t="s">
        <v>48</v>
      </c>
      <c r="C38" s="164">
        <f t="shared" si="11"/>
        <v>3594.1357499999995</v>
      </c>
      <c r="D38" s="163">
        <f>D39</f>
        <v>3342.1028764499993</v>
      </c>
      <c r="E38" s="162">
        <f>D38/12</f>
        <v>278.50857303749996</v>
      </c>
      <c r="F38" s="161">
        <f t="shared" si="13"/>
        <v>3858.1250208374995</v>
      </c>
      <c r="G38" s="264"/>
      <c r="H38" s="75">
        <v>0</v>
      </c>
      <c r="I38" s="160">
        <f t="shared" si="14"/>
        <v>0</v>
      </c>
      <c r="J38" s="159">
        <f t="shared" si="15"/>
        <v>0</v>
      </c>
      <c r="K38" s="158">
        <f t="shared" si="16"/>
        <v>0</v>
      </c>
      <c r="L38" s="146"/>
      <c r="M38" s="231" t="s">
        <v>47</v>
      </c>
      <c r="N38" s="269" t="str">
        <f>IF(AND(H38&gt;0,H39&gt;0),((I38+I39)/(H38+H39)),IF(AND(H38=0,H39&gt;0),C39,"--"))</f>
        <v>--</v>
      </c>
      <c r="O38" s="271" t="str">
        <f>IF(H39&gt;0,E39,"--")</f>
        <v>--</v>
      </c>
      <c r="P38" s="2"/>
      <c r="Q38" s="1"/>
      <c r="R38" s="157"/>
      <c r="S38" s="79"/>
    </row>
    <row r="39" spans="1:19" x14ac:dyDescent="0.25">
      <c r="A39" s="29"/>
      <c r="B39" s="165" t="s">
        <v>59</v>
      </c>
      <c r="C39" s="164">
        <f t="shared" si="11"/>
        <v>3791.8117499999994</v>
      </c>
      <c r="D39" s="163">
        <f t="shared" si="12"/>
        <v>3342.1028764499993</v>
      </c>
      <c r="E39" s="162">
        <f>D39/12</f>
        <v>278.50857303749996</v>
      </c>
      <c r="F39" s="161">
        <f t="shared" si="13"/>
        <v>4070.3203230374993</v>
      </c>
      <c r="G39" s="264"/>
      <c r="H39" s="75">
        <v>0</v>
      </c>
      <c r="I39" s="160">
        <f t="shared" si="14"/>
        <v>0</v>
      </c>
      <c r="J39" s="159">
        <f t="shared" si="15"/>
        <v>0</v>
      </c>
      <c r="K39" s="158">
        <f t="shared" si="16"/>
        <v>0</v>
      </c>
      <c r="L39" s="146"/>
      <c r="M39" s="232"/>
      <c r="N39" s="270"/>
      <c r="O39" s="272"/>
      <c r="Q39" s="1"/>
      <c r="R39" s="157"/>
      <c r="S39" s="79"/>
    </row>
    <row r="40" spans="1:19" x14ac:dyDescent="0.25">
      <c r="A40" s="29"/>
      <c r="B40" s="17">
        <v>2026</v>
      </c>
      <c r="C40" s="25">
        <f t="shared" si="11"/>
        <v>3791.8117499999994</v>
      </c>
      <c r="D40" s="96">
        <f t="shared" si="12"/>
        <v>3342.1028764499993</v>
      </c>
      <c r="E40" s="100">
        <f>D40/12</f>
        <v>278.50857303749996</v>
      </c>
      <c r="F40" s="52">
        <f t="shared" si="13"/>
        <v>4070.3203230374993</v>
      </c>
      <c r="G40" s="264"/>
      <c r="H40" s="75">
        <v>0</v>
      </c>
      <c r="I40" s="8">
        <f t="shared" si="14"/>
        <v>0</v>
      </c>
      <c r="J40" s="84">
        <f t="shared" si="15"/>
        <v>0</v>
      </c>
      <c r="K40" s="158">
        <f t="shared" si="16"/>
        <v>0</v>
      </c>
      <c r="L40" s="146"/>
      <c r="M40" s="233" t="s">
        <v>46</v>
      </c>
      <c r="N40" s="145" t="str">
        <f>IF(H40&gt;0,C40, "--")</f>
        <v>--</v>
      </c>
      <c r="O40" s="144" t="str">
        <f>IF(H40&gt;0,E40,"--")</f>
        <v>--</v>
      </c>
      <c r="P40" s="78"/>
      <c r="Q40" s="1"/>
      <c r="R40" s="157"/>
      <c r="S40" s="79"/>
    </row>
    <row r="41" spans="1:19" x14ac:dyDescent="0.25">
      <c r="A41" s="29"/>
      <c r="B41" s="17">
        <v>2027</v>
      </c>
      <c r="C41" s="25">
        <f t="shared" si="11"/>
        <v>3791.8117499999994</v>
      </c>
      <c r="D41" s="96">
        <f t="shared" si="12"/>
        <v>3342.1028764499993</v>
      </c>
      <c r="E41" s="100">
        <f>D41/12</f>
        <v>278.50857303749996</v>
      </c>
      <c r="F41" s="52">
        <f t="shared" si="13"/>
        <v>4070.3203230374993</v>
      </c>
      <c r="G41" s="264"/>
      <c r="H41" s="75">
        <v>0</v>
      </c>
      <c r="I41" s="8">
        <f t="shared" si="14"/>
        <v>0</v>
      </c>
      <c r="J41" s="84">
        <f t="shared" si="15"/>
        <v>0</v>
      </c>
      <c r="K41" s="158">
        <f t="shared" si="16"/>
        <v>0</v>
      </c>
      <c r="L41" s="146"/>
      <c r="M41" s="233" t="s">
        <v>45</v>
      </c>
      <c r="N41" s="145" t="str">
        <f>IF(H41&gt;0,C41,"--")</f>
        <v>--</v>
      </c>
      <c r="O41" s="144" t="str">
        <f>IF(H41&gt;0,E41,"--")</f>
        <v>--</v>
      </c>
      <c r="P41" s="78"/>
      <c r="Q41" s="1"/>
      <c r="R41" s="157"/>
      <c r="S41" s="79"/>
    </row>
    <row r="42" spans="1:19" x14ac:dyDescent="0.25">
      <c r="A42" s="30"/>
      <c r="B42" s="18"/>
      <c r="C42" s="40"/>
      <c r="D42" s="92"/>
      <c r="E42" s="90"/>
      <c r="F42" s="53"/>
      <c r="G42" s="264"/>
      <c r="H42" s="69"/>
      <c r="I42" s="24"/>
      <c r="J42" s="86"/>
      <c r="K42" s="71"/>
      <c r="L42" s="146"/>
      <c r="M42" s="234"/>
      <c r="N42" s="175"/>
      <c r="O42" s="174"/>
      <c r="Q42" s="173"/>
      <c r="R42" s="173"/>
      <c r="S42" s="1"/>
    </row>
    <row r="43" spans="1:19" ht="15" customHeight="1" x14ac:dyDescent="0.25">
      <c r="A43" s="31" t="s">
        <v>2</v>
      </c>
      <c r="B43" s="172" t="s">
        <v>38</v>
      </c>
      <c r="C43" s="171">
        <f t="shared" ref="C43:C48" si="17">E17/100%*$F$33</f>
        <v>3614.5612499999993</v>
      </c>
      <c r="D43" s="170">
        <f t="shared" ref="D43:D48" si="18">C43*0.8814</f>
        <v>3185.8742857499992</v>
      </c>
      <c r="E43" s="169">
        <f>(D43/12)+120*F33</f>
        <v>385.48952381249995</v>
      </c>
      <c r="F43" s="168">
        <f t="shared" ref="F43:F48" si="19">(E17+G17)*$F$33</f>
        <v>4000.0507738124993</v>
      </c>
      <c r="G43" s="264"/>
      <c r="H43" s="75">
        <v>0</v>
      </c>
      <c r="I43" s="167">
        <f t="shared" ref="I43:I48" si="20">C43*H43</f>
        <v>0</v>
      </c>
      <c r="J43" s="166">
        <f t="shared" ref="J43:J48" si="21">E43*H43</f>
        <v>0</v>
      </c>
      <c r="K43" s="52">
        <f t="shared" ref="K43:K48" si="22">(I43+J43)</f>
        <v>0</v>
      </c>
      <c r="L43" s="146"/>
      <c r="M43" s="230">
        <v>2024</v>
      </c>
      <c r="N43" s="265" t="str">
        <f>IF(AND(H43&gt;0,H44&gt;0),((I43+I44)/(H43+H44)),IF(AND(H43=0,H44&gt;0),C44,"--"))</f>
        <v>--</v>
      </c>
      <c r="O43" s="273" t="str">
        <f>IF(AND(H43&gt;0,H44&gt;0),(E43-(120*F33)+(((120*F33)*H43)/(H43+H44))),IF(AND(H43=0,H44&gt;0),E44,"--"))</f>
        <v>--</v>
      </c>
      <c r="P43" s="78"/>
      <c r="Q43" s="1"/>
      <c r="R43" s="1"/>
      <c r="S43" s="79"/>
    </row>
    <row r="44" spans="1:19" x14ac:dyDescent="0.25">
      <c r="A44" s="31"/>
      <c r="B44" s="172" t="s">
        <v>49</v>
      </c>
      <c r="C44" s="171">
        <f t="shared" si="17"/>
        <v>3869.5612499999993</v>
      </c>
      <c r="D44" s="170">
        <f>D43</f>
        <v>3185.8742857499992</v>
      </c>
      <c r="E44" s="169">
        <f>D44/12</f>
        <v>265.48952381249995</v>
      </c>
      <c r="F44" s="168">
        <f t="shared" si="19"/>
        <v>4153.7805238124993</v>
      </c>
      <c r="G44" s="264"/>
      <c r="H44" s="75">
        <v>0</v>
      </c>
      <c r="I44" s="167">
        <f t="shared" si="20"/>
        <v>0</v>
      </c>
      <c r="J44" s="166">
        <f t="shared" si="21"/>
        <v>0</v>
      </c>
      <c r="K44" s="52">
        <f t="shared" si="22"/>
        <v>0</v>
      </c>
      <c r="L44" s="146"/>
      <c r="M44" s="230"/>
      <c r="N44" s="266"/>
      <c r="O44" s="268"/>
      <c r="P44" s="78"/>
      <c r="Q44" s="1"/>
      <c r="R44" s="157"/>
      <c r="S44" s="79"/>
    </row>
    <row r="45" spans="1:19" x14ac:dyDescent="0.25">
      <c r="A45" s="31"/>
      <c r="B45" s="165" t="s">
        <v>48</v>
      </c>
      <c r="C45" s="164">
        <f t="shared" si="17"/>
        <v>3869.5612499999993</v>
      </c>
      <c r="D45" s="163">
        <f>D46</f>
        <v>3598.2134779499993</v>
      </c>
      <c r="E45" s="162">
        <f>D45/12</f>
        <v>299.85112316249996</v>
      </c>
      <c r="F45" s="161">
        <f t="shared" si="19"/>
        <v>4153.7805238124993</v>
      </c>
      <c r="G45" s="264"/>
      <c r="H45" s="75">
        <v>0</v>
      </c>
      <c r="I45" s="160">
        <f t="shared" si="20"/>
        <v>0</v>
      </c>
      <c r="J45" s="159">
        <f t="shared" si="21"/>
        <v>0</v>
      </c>
      <c r="K45" s="158">
        <f t="shared" si="22"/>
        <v>0</v>
      </c>
      <c r="L45" s="146"/>
      <c r="M45" s="231" t="s">
        <v>47</v>
      </c>
      <c r="N45" s="269" t="str">
        <f>IF(AND(H45&gt;0,H46&gt;0),((I45+I46)/(H45+H46)),IF(AND(H45=0,H46&gt;0),C46,"--"))</f>
        <v>--</v>
      </c>
      <c r="O45" s="271" t="str">
        <f>IF(H46&gt;0,E46,"--")</f>
        <v>--</v>
      </c>
      <c r="Q45" s="1"/>
      <c r="R45" s="157"/>
      <c r="S45" s="79"/>
    </row>
    <row r="46" spans="1:19" x14ac:dyDescent="0.25">
      <c r="A46" s="31"/>
      <c r="B46" s="165" t="s">
        <v>59</v>
      </c>
      <c r="C46" s="164">
        <f t="shared" si="17"/>
        <v>4082.3842499999996</v>
      </c>
      <c r="D46" s="163">
        <f t="shared" si="18"/>
        <v>3598.2134779499993</v>
      </c>
      <c r="E46" s="162">
        <f>D46/12</f>
        <v>299.85112316249996</v>
      </c>
      <c r="F46" s="161">
        <f t="shared" si="19"/>
        <v>4382.2353731624999</v>
      </c>
      <c r="G46" s="264"/>
      <c r="H46" s="75">
        <v>0</v>
      </c>
      <c r="I46" s="160">
        <f t="shared" si="20"/>
        <v>0</v>
      </c>
      <c r="J46" s="159">
        <f t="shared" si="21"/>
        <v>0</v>
      </c>
      <c r="K46" s="158">
        <f t="shared" si="22"/>
        <v>0</v>
      </c>
      <c r="L46" s="146"/>
      <c r="M46" s="232"/>
      <c r="N46" s="270"/>
      <c r="O46" s="272"/>
      <c r="Q46" s="1"/>
      <c r="R46" s="157"/>
      <c r="S46" s="79"/>
    </row>
    <row r="47" spans="1:19" x14ac:dyDescent="0.25">
      <c r="A47" s="31"/>
      <c r="B47" s="17">
        <v>2026</v>
      </c>
      <c r="C47" s="25">
        <f t="shared" si="17"/>
        <v>4082.3842499999996</v>
      </c>
      <c r="D47" s="96">
        <f t="shared" si="18"/>
        <v>3598.2134779499993</v>
      </c>
      <c r="E47" s="100">
        <f>D47/12</f>
        <v>299.85112316249996</v>
      </c>
      <c r="F47" s="52">
        <f t="shared" si="19"/>
        <v>4382.2353731624999</v>
      </c>
      <c r="G47" s="264"/>
      <c r="H47" s="75">
        <v>0</v>
      </c>
      <c r="I47" s="8">
        <f t="shared" si="20"/>
        <v>0</v>
      </c>
      <c r="J47" s="84">
        <f t="shared" si="21"/>
        <v>0</v>
      </c>
      <c r="K47" s="52">
        <f t="shared" si="22"/>
        <v>0</v>
      </c>
      <c r="L47" s="146"/>
      <c r="M47" s="233" t="s">
        <v>46</v>
      </c>
      <c r="N47" s="145" t="str">
        <f>IF(H47&gt;0,C47, "--")</f>
        <v>--</v>
      </c>
      <c r="O47" s="144" t="str">
        <f>IF(H47&gt;0,E47,"--")</f>
        <v>--</v>
      </c>
      <c r="Q47" s="1"/>
      <c r="R47" s="157"/>
      <c r="S47" s="79"/>
    </row>
    <row r="48" spans="1:19" x14ac:dyDescent="0.25">
      <c r="A48" s="31"/>
      <c r="B48" s="17">
        <v>2027</v>
      </c>
      <c r="C48" s="25">
        <f t="shared" si="17"/>
        <v>4082.3842499999996</v>
      </c>
      <c r="D48" s="96">
        <f t="shared" si="18"/>
        <v>3598.2134779499993</v>
      </c>
      <c r="E48" s="100">
        <f>D48/12</f>
        <v>299.85112316249996</v>
      </c>
      <c r="F48" s="52">
        <f t="shared" si="19"/>
        <v>4382.2353731624999</v>
      </c>
      <c r="G48" s="264"/>
      <c r="H48" s="75">
        <v>0</v>
      </c>
      <c r="I48" s="8">
        <f t="shared" si="20"/>
        <v>0</v>
      </c>
      <c r="J48" s="84">
        <f t="shared" si="21"/>
        <v>0</v>
      </c>
      <c r="K48" s="52">
        <f t="shared" si="22"/>
        <v>0</v>
      </c>
      <c r="L48" s="146"/>
      <c r="M48" s="233" t="s">
        <v>45</v>
      </c>
      <c r="N48" s="145" t="str">
        <f>IF(H48&gt;0,C48,"--")</f>
        <v>--</v>
      </c>
      <c r="O48" s="144" t="str">
        <f>IF(H48&gt;0,E48,"--")</f>
        <v>--</v>
      </c>
      <c r="Q48" s="1"/>
      <c r="R48" s="157"/>
      <c r="S48" s="79"/>
    </row>
    <row r="49" spans="1:19" x14ac:dyDescent="0.25">
      <c r="A49" s="30"/>
      <c r="B49" s="18"/>
      <c r="C49" s="63"/>
      <c r="D49" s="92"/>
      <c r="E49" s="99"/>
      <c r="F49" s="61"/>
      <c r="G49" s="264"/>
      <c r="H49" s="63"/>
      <c r="I49" s="15"/>
      <c r="J49" s="92"/>
      <c r="K49" s="61"/>
      <c r="L49" s="146"/>
      <c r="M49" s="234"/>
      <c r="N49" s="175"/>
      <c r="O49" s="174"/>
      <c r="Q49" s="35"/>
      <c r="R49" s="173"/>
      <c r="S49" s="79"/>
    </row>
    <row r="50" spans="1:19" ht="15" customHeight="1" x14ac:dyDescent="0.25">
      <c r="A50" s="31" t="s">
        <v>3</v>
      </c>
      <c r="B50" s="172" t="s">
        <v>38</v>
      </c>
      <c r="C50" s="171">
        <f t="shared" ref="C50:C55" si="23">E24/100%*$F$33</f>
        <v>3770.6084999999998</v>
      </c>
      <c r="D50" s="170">
        <f t="shared" ref="D50:D55" si="24">C50*0.8814</f>
        <v>3323.4143318999995</v>
      </c>
      <c r="E50" s="169">
        <f>(D50/12)+120*F33</f>
        <v>396.95119432499996</v>
      </c>
      <c r="F50" s="168">
        <f t="shared" ref="F50:F55" si="25">(E24+G24)*$F$33</f>
        <v>4167.5596943250002</v>
      </c>
      <c r="G50" s="264"/>
      <c r="H50" s="75">
        <v>0</v>
      </c>
      <c r="I50" s="167">
        <f t="shared" ref="I50:I55" si="26">C50*H50</f>
        <v>0</v>
      </c>
      <c r="J50" s="166">
        <f t="shared" ref="J50:J55" si="27">E50*H50</f>
        <v>0</v>
      </c>
      <c r="K50" s="52">
        <f t="shared" ref="K50:K55" si="28">(I50+J50)</f>
        <v>0</v>
      </c>
      <c r="L50" s="146"/>
      <c r="M50" s="230">
        <v>2024</v>
      </c>
      <c r="N50" s="265" t="str">
        <f>IF(AND(H50&gt;0,H51&gt;0),((I50+I51)/(H50+H51)),IF(AND(H50=0,H51&gt;0),C51,"--"))</f>
        <v>--</v>
      </c>
      <c r="O50" s="267" t="str">
        <f>IF(AND(H50&gt;0,H51&gt;0),(E50-(120*F33)+(((120*F33)*H50)/(H50+H51))),IF(AND(H50=0,H51&gt;0),E51,"--"))</f>
        <v>--</v>
      </c>
      <c r="P50" s="78"/>
      <c r="Q50" s="1"/>
      <c r="R50" s="1"/>
      <c r="S50" s="79"/>
    </row>
    <row r="51" spans="1:19" x14ac:dyDescent="0.25">
      <c r="A51" s="31"/>
      <c r="B51" s="172" t="s">
        <v>49</v>
      </c>
      <c r="C51" s="171">
        <f t="shared" si="23"/>
        <v>4025.6084999999998</v>
      </c>
      <c r="D51" s="170">
        <f>D50</f>
        <v>3323.4143318999995</v>
      </c>
      <c r="E51" s="169">
        <f>D51/12</f>
        <v>276.95119432499996</v>
      </c>
      <c r="F51" s="168">
        <f t="shared" si="25"/>
        <v>4321.2894443249997</v>
      </c>
      <c r="G51" s="264"/>
      <c r="H51" s="75">
        <v>0</v>
      </c>
      <c r="I51" s="167">
        <f t="shared" si="26"/>
        <v>0</v>
      </c>
      <c r="J51" s="166">
        <f t="shared" si="27"/>
        <v>0</v>
      </c>
      <c r="K51" s="52">
        <f t="shared" si="28"/>
        <v>0</v>
      </c>
      <c r="L51" s="146"/>
      <c r="M51" s="230"/>
      <c r="N51" s="266"/>
      <c r="O51" s="268"/>
      <c r="P51" s="78"/>
      <c r="Q51" s="1"/>
      <c r="R51" s="157"/>
      <c r="S51" s="79"/>
    </row>
    <row r="52" spans="1:19" x14ac:dyDescent="0.25">
      <c r="A52" s="31"/>
      <c r="B52" s="165" t="s">
        <v>48</v>
      </c>
      <c r="C52" s="164">
        <f t="shared" si="23"/>
        <v>4025.6084999999998</v>
      </c>
      <c r="D52" s="163">
        <f>D53</f>
        <v>3743.3165971499998</v>
      </c>
      <c r="E52" s="162">
        <f>D52/12</f>
        <v>311.94304976249998</v>
      </c>
      <c r="F52" s="161">
        <f t="shared" si="25"/>
        <v>4321.2894443249997</v>
      </c>
      <c r="G52" s="264"/>
      <c r="H52" s="75">
        <v>0</v>
      </c>
      <c r="I52" s="160">
        <f t="shared" si="26"/>
        <v>0</v>
      </c>
      <c r="J52" s="159">
        <f t="shared" si="27"/>
        <v>0</v>
      </c>
      <c r="K52" s="52">
        <f t="shared" si="28"/>
        <v>0</v>
      </c>
      <c r="L52" s="146"/>
      <c r="M52" s="231" t="s">
        <v>47</v>
      </c>
      <c r="N52" s="269" t="str">
        <f>IF(AND(H52&gt;0,H53&gt;0),((I52+I53)/(H52+H53)),IF(AND(H52=0,H53&gt;0),C53,"--"))</f>
        <v>--</v>
      </c>
      <c r="O52" s="271" t="str">
        <f>IF(H53&gt;0,E53,"--")</f>
        <v>--</v>
      </c>
      <c r="P52" s="78"/>
      <c r="Q52" s="1"/>
      <c r="R52" s="157"/>
      <c r="S52" s="79"/>
    </row>
    <row r="53" spans="1:19" x14ac:dyDescent="0.25">
      <c r="A53" s="31"/>
      <c r="B53" s="165" t="s">
        <v>59</v>
      </c>
      <c r="C53" s="164">
        <f t="shared" si="23"/>
        <v>4247.0122499999998</v>
      </c>
      <c r="D53" s="163">
        <f t="shared" si="24"/>
        <v>3743.3165971499998</v>
      </c>
      <c r="E53" s="162">
        <f>D53/12</f>
        <v>311.94304976249998</v>
      </c>
      <c r="F53" s="161">
        <f t="shared" si="25"/>
        <v>4558.9552997624996</v>
      </c>
      <c r="G53" s="264"/>
      <c r="H53" s="75">
        <v>0</v>
      </c>
      <c r="I53" s="160">
        <f t="shared" si="26"/>
        <v>0</v>
      </c>
      <c r="J53" s="159">
        <f t="shared" si="27"/>
        <v>0</v>
      </c>
      <c r="K53" s="158">
        <f t="shared" si="28"/>
        <v>0</v>
      </c>
      <c r="L53" s="146"/>
      <c r="M53" s="232"/>
      <c r="N53" s="270"/>
      <c r="O53" s="272"/>
      <c r="Q53" s="1"/>
      <c r="R53" s="157"/>
      <c r="S53" s="79"/>
    </row>
    <row r="54" spans="1:19" x14ac:dyDescent="0.25">
      <c r="A54" s="31"/>
      <c r="B54" s="17">
        <v>2026</v>
      </c>
      <c r="C54" s="25">
        <f t="shared" si="23"/>
        <v>4247.0122499999998</v>
      </c>
      <c r="D54" s="96">
        <f t="shared" si="24"/>
        <v>3743.3165971499998</v>
      </c>
      <c r="E54" s="100">
        <f>D54/12</f>
        <v>311.94304976249998</v>
      </c>
      <c r="F54" s="52">
        <f t="shared" si="25"/>
        <v>4558.9552997624996</v>
      </c>
      <c r="G54" s="264"/>
      <c r="H54" s="75">
        <v>0</v>
      </c>
      <c r="I54" s="8">
        <f t="shared" si="26"/>
        <v>0</v>
      </c>
      <c r="J54" s="84">
        <f t="shared" si="27"/>
        <v>0</v>
      </c>
      <c r="K54" s="52">
        <f t="shared" si="28"/>
        <v>0</v>
      </c>
      <c r="L54" s="146"/>
      <c r="M54" s="233" t="s">
        <v>46</v>
      </c>
      <c r="N54" s="145" t="str">
        <f>IF(H54&gt;0,C54, "--")</f>
        <v>--</v>
      </c>
      <c r="O54" s="144" t="str">
        <f>IF(H54&gt;0,E54,"--")</f>
        <v>--</v>
      </c>
      <c r="Q54" s="1"/>
      <c r="R54" s="157"/>
      <c r="S54" s="79"/>
    </row>
    <row r="55" spans="1:19" x14ac:dyDescent="0.25">
      <c r="A55" s="31"/>
      <c r="B55" s="17">
        <v>2027</v>
      </c>
      <c r="C55" s="25">
        <f t="shared" si="23"/>
        <v>4247.0122499999998</v>
      </c>
      <c r="D55" s="96">
        <f t="shared" si="24"/>
        <v>3743.3165971499998</v>
      </c>
      <c r="E55" s="100">
        <f>D55/12</f>
        <v>311.94304976249998</v>
      </c>
      <c r="F55" s="52">
        <f t="shared" si="25"/>
        <v>4558.9552997624996</v>
      </c>
      <c r="G55" s="264"/>
      <c r="H55" s="75">
        <v>0</v>
      </c>
      <c r="I55" s="8">
        <f t="shared" si="26"/>
        <v>0</v>
      </c>
      <c r="J55" s="84">
        <f t="shared" si="27"/>
        <v>0</v>
      </c>
      <c r="K55" s="52">
        <f t="shared" si="28"/>
        <v>0</v>
      </c>
      <c r="L55" s="146"/>
      <c r="M55" s="233" t="s">
        <v>45</v>
      </c>
      <c r="N55" s="145" t="str">
        <f>IF(H55&gt;0,C55,"--")</f>
        <v>--</v>
      </c>
      <c r="O55" s="144" t="str">
        <f>IF(H55&gt;0,E55,"--")</f>
        <v>--</v>
      </c>
      <c r="Q55" s="1"/>
      <c r="R55" s="157"/>
      <c r="S55" s="79"/>
    </row>
    <row r="56" spans="1:19" ht="15.75" thickBot="1" x14ac:dyDescent="0.3">
      <c r="A56" s="217"/>
      <c r="B56" s="197"/>
      <c r="C56" s="198"/>
      <c r="D56" s="199"/>
      <c r="E56" s="200"/>
      <c r="F56" s="201"/>
      <c r="G56" s="151"/>
      <c r="H56" s="202"/>
      <c r="I56" s="203"/>
      <c r="J56" s="200"/>
      <c r="K56" s="201"/>
      <c r="L56" s="146"/>
      <c r="M56" s="141"/>
      <c r="N56" s="140"/>
      <c r="O56" s="139"/>
      <c r="Q56" s="1"/>
      <c r="R56" s="1"/>
      <c r="S56" s="79"/>
    </row>
    <row r="57" spans="1:19" ht="15.75" thickTop="1" x14ac:dyDescent="0.25">
      <c r="A57" s="143"/>
      <c r="C57" s="143"/>
      <c r="D57" s="143"/>
      <c r="H57" s="143"/>
      <c r="L57" s="79"/>
      <c r="M57" s="138"/>
      <c r="N57" s="137"/>
      <c r="Q57" s="79"/>
      <c r="R57" s="79"/>
      <c r="S57" s="79"/>
    </row>
    <row r="58" spans="1:19" x14ac:dyDescent="0.25">
      <c r="L58" s="79"/>
      <c r="M58" s="136"/>
      <c r="Q58" s="79"/>
      <c r="R58" s="79"/>
      <c r="S58" s="79"/>
    </row>
    <row r="59" spans="1:19" x14ac:dyDescent="0.25">
      <c r="L59" s="79"/>
      <c r="M59" s="136"/>
      <c r="N59" s="2"/>
      <c r="Q59" s="79"/>
      <c r="R59" s="79"/>
      <c r="S59" s="79"/>
    </row>
  </sheetData>
  <mergeCells count="40">
    <mergeCell ref="O50:O51"/>
    <mergeCell ref="N52:N53"/>
    <mergeCell ref="O52:O53"/>
    <mergeCell ref="O36:O37"/>
    <mergeCell ref="N38:N39"/>
    <mergeCell ref="O38:O39"/>
    <mergeCell ref="N43:N44"/>
    <mergeCell ref="O43:O44"/>
    <mergeCell ref="N45:N46"/>
    <mergeCell ref="O45:O46"/>
    <mergeCell ref="G30:H30"/>
    <mergeCell ref="C33:E33"/>
    <mergeCell ref="G33:G55"/>
    <mergeCell ref="N36:N37"/>
    <mergeCell ref="N50:N51"/>
    <mergeCell ref="G29:H29"/>
    <mergeCell ref="G23:H23"/>
    <mergeCell ref="G24:H24"/>
    <mergeCell ref="G25:H25"/>
    <mergeCell ref="G26:H26"/>
    <mergeCell ref="G27:H27"/>
    <mergeCell ref="G28:H28"/>
    <mergeCell ref="G22:H22"/>
    <mergeCell ref="G11:H11"/>
    <mergeCell ref="G12:H12"/>
    <mergeCell ref="G13:H13"/>
    <mergeCell ref="G14:H14"/>
    <mergeCell ref="G15:H15"/>
    <mergeCell ref="G16:H16"/>
    <mergeCell ref="G17:H17"/>
    <mergeCell ref="G18:H18"/>
    <mergeCell ref="G19:H19"/>
    <mergeCell ref="G20:H20"/>
    <mergeCell ref="G21:H21"/>
    <mergeCell ref="G10:H10"/>
    <mergeCell ref="C6:J6"/>
    <mergeCell ref="C7:D7"/>
    <mergeCell ref="E7:K7"/>
    <mergeCell ref="G8:H8"/>
    <mergeCell ref="G9:H9"/>
  </mergeCells>
  <dataValidations count="5">
    <dataValidation type="list" allowBlank="1" showInputMessage="1" showErrorMessage="1" sqref="H39 H46 H53">
      <formula1>"0,1, 2, 3, 4, 5, 6, 7, 8, 9, 10, 11"</formula1>
    </dataValidation>
    <dataValidation type="list" allowBlank="1" showInputMessage="1" showErrorMessage="1" sqref="H37 H44 H51">
      <formula1>"0,1, 2"</formula1>
    </dataValidation>
    <dataValidation type="list" allowBlank="1" showInputMessage="1" showErrorMessage="1" sqref="H38 H45 H52">
      <formula1>"0,1"</formula1>
    </dataValidation>
    <dataValidation type="list" allowBlank="1" showInputMessage="1" showErrorMessage="1" sqref="H36 H50 H43">
      <formula1>"0,1, 2, 3, 4, 5, 6, 7, 8, 9, 10,"</formula1>
    </dataValidation>
    <dataValidation type="list" allowBlank="1" showInputMessage="1" showErrorMessage="1" sqref="H47:H48 H40:H41 H54:H56">
      <formula1>"0,1, 2, 3, 4, 5, 6, 7, 8, 9, 10, 11, 12"</formula1>
    </dataValidation>
  </dataValidations>
  <pageMargins left="0.7" right="0.7" top="0.78740157499999996" bottom="0.78740157499999996"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86"/>
  <sheetViews>
    <sheetView topLeftCell="A43" zoomScale="80" zoomScaleNormal="80" workbookViewId="0">
      <selection activeCell="A59" sqref="A59"/>
    </sheetView>
  </sheetViews>
  <sheetFormatPr baseColWidth="10" defaultRowHeight="15" x14ac:dyDescent="0.25"/>
  <cols>
    <col min="1" max="1" width="11.42578125" customWidth="1"/>
    <col min="2" max="2" width="16.5703125" bestFit="1" customWidth="1"/>
    <col min="4" max="4" width="19.42578125" customWidth="1"/>
    <col min="5" max="5" width="23.5703125" customWidth="1"/>
    <col min="6" max="6" width="20.5703125" customWidth="1"/>
    <col min="7" max="7" width="1.5703125" customWidth="1"/>
    <col min="8" max="8" width="23" bestFit="1" customWidth="1"/>
    <col min="9" max="9" width="12.28515625" bestFit="1" customWidth="1"/>
    <col min="10" max="10" width="17.42578125" bestFit="1" customWidth="1"/>
    <col min="11" max="11" width="14.7109375" bestFit="1" customWidth="1"/>
    <col min="12" max="12" width="9" customWidth="1"/>
    <col min="13" max="13" width="14.7109375" style="7" customWidth="1"/>
    <col min="14" max="14" width="44.85546875" customWidth="1"/>
    <col min="15" max="15" width="43.28515625" customWidth="1"/>
    <col min="17" max="17" width="23.85546875" customWidth="1"/>
    <col min="18" max="18" width="22.5703125" customWidth="1"/>
  </cols>
  <sheetData>
    <row r="1" spans="1:16" ht="21" x14ac:dyDescent="0.35">
      <c r="A1" s="23" t="s">
        <v>15</v>
      </c>
      <c r="B1" s="7"/>
      <c r="C1" s="13"/>
      <c r="I1" s="9"/>
    </row>
    <row r="2" spans="1:16" x14ac:dyDescent="0.25">
      <c r="A2" s="4" t="s">
        <v>61</v>
      </c>
      <c r="B2" s="3"/>
      <c r="C2" s="12"/>
      <c r="D2" s="3"/>
      <c r="E2" s="3"/>
      <c r="F2" s="3"/>
      <c r="G2" s="3"/>
      <c r="H2" s="3"/>
      <c r="I2" s="9"/>
      <c r="J2" s="3"/>
      <c r="K2" s="3"/>
      <c r="M2" s="5"/>
      <c r="N2" s="3"/>
      <c r="O2" s="3"/>
      <c r="P2" s="3"/>
    </row>
    <row r="3" spans="1:16" x14ac:dyDescent="0.25">
      <c r="B3" s="5"/>
      <c r="C3" s="13"/>
      <c r="D3" s="1"/>
      <c r="E3" s="2"/>
      <c r="I3" s="9"/>
    </row>
    <row r="4" spans="1:16" x14ac:dyDescent="0.25">
      <c r="A4" s="19" t="s">
        <v>9</v>
      </c>
      <c r="B4" s="6"/>
      <c r="C4" s="14"/>
      <c r="D4" s="1"/>
      <c r="E4" s="2"/>
      <c r="I4" s="9"/>
    </row>
    <row r="5" spans="1:16" ht="15.75" thickBot="1" x14ac:dyDescent="0.3">
      <c r="B5" s="7"/>
      <c r="C5" s="13"/>
      <c r="D5" s="1"/>
      <c r="E5" s="2"/>
      <c r="I5" s="9"/>
    </row>
    <row r="6" spans="1:16" ht="15.75" thickBot="1" x14ac:dyDescent="0.3">
      <c r="B6" s="7"/>
      <c r="C6" s="244" t="s">
        <v>18</v>
      </c>
      <c r="D6" s="245"/>
      <c r="E6" s="245"/>
      <c r="F6" s="245"/>
      <c r="G6" s="245"/>
      <c r="H6" s="245"/>
      <c r="I6" s="245"/>
      <c r="J6" s="245"/>
      <c r="K6" s="133"/>
    </row>
    <row r="7" spans="1:16" ht="15.75" thickBot="1" x14ac:dyDescent="0.3">
      <c r="B7" s="7"/>
      <c r="C7" s="246" t="s">
        <v>30</v>
      </c>
      <c r="D7" s="247"/>
      <c r="E7" s="248" t="s">
        <v>31</v>
      </c>
      <c r="F7" s="249"/>
      <c r="G7" s="249"/>
      <c r="H7" s="249"/>
      <c r="I7" s="249"/>
      <c r="J7" s="249"/>
      <c r="K7" s="250"/>
    </row>
    <row r="8" spans="1:16" ht="60" x14ac:dyDescent="0.25">
      <c r="A8" s="59" t="s">
        <v>7</v>
      </c>
      <c r="B8" s="205" t="s">
        <v>5</v>
      </c>
      <c r="C8" s="211" t="s">
        <v>1</v>
      </c>
      <c r="D8" s="77" t="s">
        <v>17</v>
      </c>
      <c r="E8" s="134" t="s">
        <v>4</v>
      </c>
      <c r="F8" s="38" t="s">
        <v>63</v>
      </c>
      <c r="G8" s="251" t="s">
        <v>57</v>
      </c>
      <c r="H8" s="252"/>
      <c r="I8" s="60" t="s">
        <v>6</v>
      </c>
      <c r="J8" s="38" t="s">
        <v>8</v>
      </c>
      <c r="K8" s="37" t="s">
        <v>0</v>
      </c>
    </row>
    <row r="9" spans="1:16" x14ac:dyDescent="0.25">
      <c r="A9" s="66"/>
      <c r="B9" s="206"/>
      <c r="C9" s="212"/>
      <c r="D9" s="80"/>
      <c r="E9" s="135"/>
      <c r="F9" s="21"/>
      <c r="G9" s="253"/>
      <c r="H9" s="254"/>
      <c r="I9" s="22"/>
      <c r="J9" s="21"/>
      <c r="K9" s="67"/>
    </row>
    <row r="10" spans="1:16" x14ac:dyDescent="0.25">
      <c r="A10" s="31" t="s">
        <v>2</v>
      </c>
      <c r="B10" s="220" t="s">
        <v>38</v>
      </c>
      <c r="C10" s="218">
        <v>4885.93</v>
      </c>
      <c r="D10" s="95">
        <f>C10*0.32529</f>
        <v>1589.3441697000003</v>
      </c>
      <c r="E10" s="83">
        <f t="shared" ref="E10:E15" si="0">C10*1.275</f>
        <v>6229.5607499999996</v>
      </c>
      <c r="F10" s="96">
        <f>E10*0.32529</f>
        <v>2026.4138163675</v>
      </c>
      <c r="G10" s="242">
        <f>F10/12+ 120</f>
        <v>288.86781803062502</v>
      </c>
      <c r="H10" s="243"/>
      <c r="I10" s="10">
        <v>1</v>
      </c>
      <c r="J10" s="50">
        <f t="shared" ref="J10:J15" si="1">(E10+G10)*I10</f>
        <v>6518.4285680306248</v>
      </c>
      <c r="K10" s="26">
        <f t="shared" ref="K10:K15" si="2">J10*12</f>
        <v>78221.142816367501</v>
      </c>
    </row>
    <row r="11" spans="1:16" x14ac:dyDescent="0.25">
      <c r="A11" s="31"/>
      <c r="B11" s="220" t="s">
        <v>49</v>
      </c>
      <c r="C11" s="218">
        <v>5085.93</v>
      </c>
      <c r="D11" s="95">
        <f>C11*0.32529</f>
        <v>1654.4021697000003</v>
      </c>
      <c r="E11" s="83">
        <f t="shared" si="0"/>
        <v>6484.5607499999996</v>
      </c>
      <c r="F11" s="96">
        <f t="shared" ref="F11:F43" si="3">E11*0.32529</f>
        <v>2109.3627663675002</v>
      </c>
      <c r="G11" s="255">
        <f>F11/12</f>
        <v>175.780230530625</v>
      </c>
      <c r="H11" s="256"/>
      <c r="I11" s="10">
        <v>1</v>
      </c>
      <c r="J11" s="50">
        <f t="shared" si="1"/>
        <v>6660.3409805306246</v>
      </c>
      <c r="K11" s="26">
        <f t="shared" si="2"/>
        <v>79924.091766367492</v>
      </c>
    </row>
    <row r="12" spans="1:16" x14ac:dyDescent="0.25">
      <c r="A12" s="31"/>
      <c r="B12" s="220" t="s">
        <v>48</v>
      </c>
      <c r="C12" s="218">
        <v>5085.93</v>
      </c>
      <c r="D12" s="95">
        <f t="shared" ref="D12:D43" si="4">C12*0.32529</f>
        <v>1654.4021697000003</v>
      </c>
      <c r="E12" s="83">
        <f t="shared" si="0"/>
        <v>6484.5607499999996</v>
      </c>
      <c r="F12" s="96">
        <f>E12*0.32529</f>
        <v>2109.3627663675002</v>
      </c>
      <c r="G12" s="255">
        <f>F12/12</f>
        <v>175.780230530625</v>
      </c>
      <c r="H12" s="256"/>
      <c r="I12" s="10">
        <v>1</v>
      </c>
      <c r="J12" s="50">
        <f t="shared" si="1"/>
        <v>6660.3409805306246</v>
      </c>
      <c r="K12" s="26">
        <f t="shared" si="2"/>
        <v>79924.091766367492</v>
      </c>
    </row>
    <row r="13" spans="1:16" x14ac:dyDescent="0.25">
      <c r="A13" s="31"/>
      <c r="B13" s="221" t="s">
        <v>59</v>
      </c>
      <c r="C13" s="218">
        <v>5365.66</v>
      </c>
      <c r="D13" s="95">
        <f t="shared" si="4"/>
        <v>1745.3955414000002</v>
      </c>
      <c r="E13" s="83">
        <f t="shared" si="0"/>
        <v>6841.2164999999995</v>
      </c>
      <c r="F13" s="96">
        <f t="shared" si="3"/>
        <v>2225.3793152849998</v>
      </c>
      <c r="G13" s="255">
        <f>F13/12</f>
        <v>185.44827627375</v>
      </c>
      <c r="H13" s="256"/>
      <c r="I13" s="10">
        <v>1</v>
      </c>
      <c r="J13" s="50">
        <f t="shared" si="1"/>
        <v>7026.6647762737493</v>
      </c>
      <c r="K13" s="26">
        <f t="shared" si="2"/>
        <v>84319.977315284996</v>
      </c>
    </row>
    <row r="14" spans="1:16" x14ac:dyDescent="0.25">
      <c r="A14" s="29"/>
      <c r="B14" s="222">
        <v>2026</v>
      </c>
      <c r="C14" s="218">
        <v>5365.66</v>
      </c>
      <c r="D14" s="95">
        <f t="shared" si="4"/>
        <v>1745.3955414000002</v>
      </c>
      <c r="E14" s="83">
        <f t="shared" si="0"/>
        <v>6841.2164999999995</v>
      </c>
      <c r="F14" s="96">
        <f t="shared" si="3"/>
        <v>2225.3793152849998</v>
      </c>
      <c r="G14" s="255">
        <f>F14/12</f>
        <v>185.44827627375</v>
      </c>
      <c r="H14" s="256"/>
      <c r="I14" s="10">
        <v>1</v>
      </c>
      <c r="J14" s="50">
        <f t="shared" si="1"/>
        <v>7026.6647762737493</v>
      </c>
      <c r="K14" s="26">
        <f t="shared" si="2"/>
        <v>84319.977315284996</v>
      </c>
    </row>
    <row r="15" spans="1:16" x14ac:dyDescent="0.25">
      <c r="A15" s="29"/>
      <c r="B15" s="222">
        <v>2027</v>
      </c>
      <c r="C15" s="218">
        <v>5365.66</v>
      </c>
      <c r="D15" s="95">
        <f t="shared" si="4"/>
        <v>1745.3955414000002</v>
      </c>
      <c r="E15" s="83">
        <f t="shared" si="0"/>
        <v>6841.2164999999995</v>
      </c>
      <c r="F15" s="96">
        <f t="shared" si="3"/>
        <v>2225.3793152849998</v>
      </c>
      <c r="G15" s="255">
        <f>F15/12</f>
        <v>185.44827627375</v>
      </c>
      <c r="H15" s="256"/>
      <c r="I15" s="10">
        <v>1</v>
      </c>
      <c r="J15" s="50">
        <f t="shared" si="1"/>
        <v>7026.6647762737493</v>
      </c>
      <c r="K15" s="26">
        <f t="shared" si="2"/>
        <v>84319.977315284996</v>
      </c>
      <c r="M15" s="189"/>
      <c r="N15" s="11"/>
      <c r="O15" s="11"/>
      <c r="P15" s="11"/>
    </row>
    <row r="16" spans="1:16" x14ac:dyDescent="0.25">
      <c r="A16" s="30"/>
      <c r="B16" s="223"/>
      <c r="C16" s="94"/>
      <c r="D16" s="204"/>
      <c r="E16" s="94"/>
      <c r="F16" s="227"/>
      <c r="G16" s="257"/>
      <c r="H16" s="258"/>
      <c r="I16" s="16"/>
      <c r="J16" s="51"/>
      <c r="K16" s="72"/>
    </row>
    <row r="17" spans="1:16" x14ac:dyDescent="0.25">
      <c r="A17" s="31" t="s">
        <v>3</v>
      </c>
      <c r="B17" s="220" t="s">
        <v>38</v>
      </c>
      <c r="C17" s="218">
        <v>5167.63</v>
      </c>
      <c r="D17" s="95">
        <f t="shared" si="4"/>
        <v>1680.9783627000002</v>
      </c>
      <c r="E17" s="83">
        <f t="shared" ref="E17:E22" si="5">C17*1.275</f>
        <v>6588.7282500000001</v>
      </c>
      <c r="F17" s="96">
        <f t="shared" si="3"/>
        <v>2143.2474124425003</v>
      </c>
      <c r="G17" s="242">
        <f>F17/12+120</f>
        <v>298.60395103687506</v>
      </c>
      <c r="H17" s="243"/>
      <c r="I17" s="10">
        <v>1</v>
      </c>
      <c r="J17" s="50">
        <f t="shared" ref="J17:J22" si="6">(E17+G17)*I17</f>
        <v>6887.3322010368756</v>
      </c>
      <c r="K17" s="26">
        <f t="shared" ref="K17:K22" si="7">J17*12</f>
        <v>82647.986412442508</v>
      </c>
    </row>
    <row r="18" spans="1:16" x14ac:dyDescent="0.25">
      <c r="A18" s="31"/>
      <c r="B18" s="220" t="s">
        <v>49</v>
      </c>
      <c r="C18" s="218">
        <v>5367.63</v>
      </c>
      <c r="D18" s="95">
        <f t="shared" si="4"/>
        <v>1746.0363627000002</v>
      </c>
      <c r="E18" s="83">
        <f t="shared" si="5"/>
        <v>6843.7282500000001</v>
      </c>
      <c r="F18" s="96">
        <f t="shared" si="3"/>
        <v>2226.1963624425002</v>
      </c>
      <c r="G18" s="255">
        <f>F18/12</f>
        <v>185.51636353687502</v>
      </c>
      <c r="H18" s="256"/>
      <c r="I18" s="10">
        <v>1</v>
      </c>
      <c r="J18" s="50">
        <f t="shared" si="6"/>
        <v>7029.2446135368755</v>
      </c>
      <c r="K18" s="26">
        <f t="shared" si="7"/>
        <v>84350.935362442513</v>
      </c>
    </row>
    <row r="19" spans="1:16" x14ac:dyDescent="0.25">
      <c r="A19" s="31"/>
      <c r="B19" s="220" t="s">
        <v>48</v>
      </c>
      <c r="C19" s="218">
        <v>5367.63</v>
      </c>
      <c r="D19" s="95">
        <f t="shared" si="4"/>
        <v>1746.0363627000002</v>
      </c>
      <c r="E19" s="83">
        <f t="shared" si="5"/>
        <v>6843.7282500000001</v>
      </c>
      <c r="F19" s="96">
        <f t="shared" si="3"/>
        <v>2226.1963624425002</v>
      </c>
      <c r="G19" s="255">
        <f>F19/12</f>
        <v>185.51636353687502</v>
      </c>
      <c r="H19" s="256"/>
      <c r="I19" s="10">
        <v>1</v>
      </c>
      <c r="J19" s="50">
        <f t="shared" si="6"/>
        <v>7029.2446135368755</v>
      </c>
      <c r="K19" s="26">
        <f t="shared" si="7"/>
        <v>84350.935362442513</v>
      </c>
    </row>
    <row r="20" spans="1:16" x14ac:dyDescent="0.25">
      <c r="A20" s="31"/>
      <c r="B20" s="221" t="s">
        <v>59</v>
      </c>
      <c r="C20" s="218">
        <v>5662.85</v>
      </c>
      <c r="D20" s="95">
        <f t="shared" si="4"/>
        <v>1842.0684765000003</v>
      </c>
      <c r="E20" s="83">
        <f t="shared" si="5"/>
        <v>7220.13375</v>
      </c>
      <c r="F20" s="96">
        <f t="shared" si="3"/>
        <v>2348.6373075375</v>
      </c>
      <c r="G20" s="255">
        <f>F20/12</f>
        <v>195.71977562812501</v>
      </c>
      <c r="H20" s="256"/>
      <c r="I20" s="10">
        <v>1</v>
      </c>
      <c r="J20" s="50">
        <f t="shared" si="6"/>
        <v>7415.8535256281248</v>
      </c>
      <c r="K20" s="26">
        <f t="shared" si="7"/>
        <v>88990.242307537497</v>
      </c>
    </row>
    <row r="21" spans="1:16" x14ac:dyDescent="0.25">
      <c r="A21" s="31"/>
      <c r="B21" s="222">
        <v>2026</v>
      </c>
      <c r="C21" s="218">
        <v>5662.85</v>
      </c>
      <c r="D21" s="95">
        <f t="shared" si="4"/>
        <v>1842.0684765000003</v>
      </c>
      <c r="E21" s="83">
        <f t="shared" si="5"/>
        <v>7220.13375</v>
      </c>
      <c r="F21" s="96">
        <f t="shared" si="3"/>
        <v>2348.6373075375</v>
      </c>
      <c r="G21" s="255">
        <f>F21/12</f>
        <v>195.71977562812501</v>
      </c>
      <c r="H21" s="256"/>
      <c r="I21" s="10">
        <v>1</v>
      </c>
      <c r="J21" s="50">
        <f t="shared" si="6"/>
        <v>7415.8535256281248</v>
      </c>
      <c r="K21" s="26">
        <f t="shared" si="7"/>
        <v>88990.242307537497</v>
      </c>
      <c r="M21" s="188"/>
      <c r="N21" s="132"/>
      <c r="O21" s="132"/>
      <c r="P21" s="13"/>
    </row>
    <row r="22" spans="1:16" x14ac:dyDescent="0.25">
      <c r="A22" s="31"/>
      <c r="B22" s="222">
        <v>2027</v>
      </c>
      <c r="C22" s="218">
        <v>5662.85</v>
      </c>
      <c r="D22" s="95">
        <f t="shared" si="4"/>
        <v>1842.0684765000003</v>
      </c>
      <c r="E22" s="83">
        <f t="shared" si="5"/>
        <v>7220.13375</v>
      </c>
      <c r="F22" s="96">
        <f t="shared" si="3"/>
        <v>2348.6373075375</v>
      </c>
      <c r="G22" s="255">
        <f>F22/12</f>
        <v>195.71977562812501</v>
      </c>
      <c r="H22" s="256"/>
      <c r="I22" s="10">
        <v>1</v>
      </c>
      <c r="J22" s="50">
        <f t="shared" si="6"/>
        <v>7415.8535256281248</v>
      </c>
      <c r="K22" s="26">
        <f t="shared" si="7"/>
        <v>88990.242307537497</v>
      </c>
    </row>
    <row r="23" spans="1:16" x14ac:dyDescent="0.25">
      <c r="A23" s="30"/>
      <c r="B23" s="223"/>
      <c r="C23" s="94"/>
      <c r="D23" s="204"/>
      <c r="E23" s="94"/>
      <c r="F23" s="227"/>
      <c r="G23" s="257"/>
      <c r="H23" s="258"/>
      <c r="I23" s="16"/>
      <c r="J23" s="51"/>
      <c r="K23" s="72"/>
    </row>
    <row r="24" spans="1:16" x14ac:dyDescent="0.25">
      <c r="A24" s="31" t="s">
        <v>11</v>
      </c>
      <c r="B24" s="220" t="s">
        <v>38</v>
      </c>
      <c r="C24" s="218">
        <v>5593.59</v>
      </c>
      <c r="D24" s="95">
        <f t="shared" si="4"/>
        <v>1819.5388911000002</v>
      </c>
      <c r="E24" s="83">
        <f t="shared" ref="E24:E29" si="8">C24*1.275</f>
        <v>7131.8272499999994</v>
      </c>
      <c r="F24" s="96">
        <f t="shared" si="3"/>
        <v>2319.9120861524998</v>
      </c>
      <c r="G24" s="242">
        <f>F24/12+120</f>
        <v>313.32600717937498</v>
      </c>
      <c r="H24" s="243"/>
      <c r="I24" s="10">
        <v>1</v>
      </c>
      <c r="J24" s="50">
        <f t="shared" ref="J24:J29" si="9">(E24+G24)*I24</f>
        <v>7445.1532571793741</v>
      </c>
      <c r="K24" s="26">
        <f t="shared" ref="K24:K29" si="10">J24*12</f>
        <v>89341.839086152497</v>
      </c>
    </row>
    <row r="25" spans="1:16" x14ac:dyDescent="0.25">
      <c r="A25" s="31"/>
      <c r="B25" s="220" t="s">
        <v>49</v>
      </c>
      <c r="C25" s="218">
        <v>5793.59</v>
      </c>
      <c r="D25" s="95">
        <f t="shared" si="4"/>
        <v>1884.5968911000002</v>
      </c>
      <c r="E25" s="83">
        <f t="shared" si="8"/>
        <v>7386.8272499999994</v>
      </c>
      <c r="F25" s="96">
        <f t="shared" si="3"/>
        <v>2402.8610361524998</v>
      </c>
      <c r="G25" s="255">
        <f>F25/12</f>
        <v>200.23841967937497</v>
      </c>
      <c r="H25" s="256"/>
      <c r="I25" s="10">
        <v>1</v>
      </c>
      <c r="J25" s="50">
        <f t="shared" si="9"/>
        <v>7587.065669679374</v>
      </c>
      <c r="K25" s="26">
        <f t="shared" si="10"/>
        <v>91044.788036152488</v>
      </c>
    </row>
    <row r="26" spans="1:16" x14ac:dyDescent="0.25">
      <c r="A26" s="31"/>
      <c r="B26" s="220" t="s">
        <v>48</v>
      </c>
      <c r="C26" s="218">
        <v>5793.59</v>
      </c>
      <c r="D26" s="95">
        <f t="shared" si="4"/>
        <v>1884.5968911000002</v>
      </c>
      <c r="E26" s="83">
        <f t="shared" si="8"/>
        <v>7386.8272499999994</v>
      </c>
      <c r="F26" s="96">
        <f t="shared" si="3"/>
        <v>2402.8610361524998</v>
      </c>
      <c r="G26" s="255">
        <f>F26/12</f>
        <v>200.23841967937497</v>
      </c>
      <c r="H26" s="256"/>
      <c r="I26" s="10">
        <v>1</v>
      </c>
      <c r="J26" s="50">
        <f t="shared" si="9"/>
        <v>7587.065669679374</v>
      </c>
      <c r="K26" s="26">
        <f t="shared" si="10"/>
        <v>91044.788036152488</v>
      </c>
    </row>
    <row r="27" spans="1:16" x14ac:dyDescent="0.25">
      <c r="A27" s="31"/>
      <c r="B27" s="221" t="s">
        <v>59</v>
      </c>
      <c r="C27" s="218">
        <v>6112.24</v>
      </c>
      <c r="D27" s="95">
        <f t="shared" si="4"/>
        <v>1988.2505496000001</v>
      </c>
      <c r="E27" s="83">
        <f t="shared" si="8"/>
        <v>7793.1059999999989</v>
      </c>
      <c r="F27" s="96">
        <f t="shared" si="3"/>
        <v>2535.0194507399997</v>
      </c>
      <c r="G27" s="255">
        <f>F27/12</f>
        <v>211.25162089499997</v>
      </c>
      <c r="H27" s="256"/>
      <c r="I27" s="10">
        <v>1</v>
      </c>
      <c r="J27" s="50">
        <f t="shared" si="9"/>
        <v>8004.3576208949989</v>
      </c>
      <c r="K27" s="26">
        <f t="shared" si="10"/>
        <v>96052.291450739984</v>
      </c>
    </row>
    <row r="28" spans="1:16" x14ac:dyDescent="0.25">
      <c r="A28" s="31"/>
      <c r="B28" s="222">
        <v>2026</v>
      </c>
      <c r="C28" s="218">
        <v>6112.24</v>
      </c>
      <c r="D28" s="95">
        <f t="shared" si="4"/>
        <v>1988.2505496000001</v>
      </c>
      <c r="E28" s="83">
        <f t="shared" si="8"/>
        <v>7793.1059999999989</v>
      </c>
      <c r="F28" s="96">
        <f t="shared" si="3"/>
        <v>2535.0194507399997</v>
      </c>
      <c r="G28" s="255">
        <f>F28/12</f>
        <v>211.25162089499997</v>
      </c>
      <c r="H28" s="256"/>
      <c r="I28" s="10">
        <v>1</v>
      </c>
      <c r="J28" s="50">
        <f t="shared" si="9"/>
        <v>8004.3576208949989</v>
      </c>
      <c r="K28" s="26">
        <f t="shared" si="10"/>
        <v>96052.291450739984</v>
      </c>
    </row>
    <row r="29" spans="1:16" x14ac:dyDescent="0.25">
      <c r="A29" s="91"/>
      <c r="B29" s="222">
        <v>2027</v>
      </c>
      <c r="C29" s="218">
        <v>6112.24</v>
      </c>
      <c r="D29" s="95">
        <f t="shared" si="4"/>
        <v>1988.2505496000001</v>
      </c>
      <c r="E29" s="97">
        <f t="shared" si="8"/>
        <v>7793.1059999999989</v>
      </c>
      <c r="F29" s="96">
        <f t="shared" si="3"/>
        <v>2535.0194507399997</v>
      </c>
      <c r="G29" s="255">
        <f>F29/12</f>
        <v>211.25162089499997</v>
      </c>
      <c r="H29" s="256"/>
      <c r="I29" s="10">
        <v>1</v>
      </c>
      <c r="J29" s="50">
        <f t="shared" si="9"/>
        <v>8004.3576208949989</v>
      </c>
      <c r="K29" s="26">
        <f t="shared" si="10"/>
        <v>96052.291450739984</v>
      </c>
    </row>
    <row r="30" spans="1:16" x14ac:dyDescent="0.25">
      <c r="A30" s="30"/>
      <c r="B30" s="223"/>
      <c r="C30" s="94"/>
      <c r="D30" s="204"/>
      <c r="E30" s="94"/>
      <c r="F30" s="227"/>
      <c r="G30" s="257"/>
      <c r="H30" s="258"/>
      <c r="I30" s="16"/>
      <c r="J30" s="51"/>
      <c r="K30" s="72"/>
    </row>
    <row r="31" spans="1:16" x14ac:dyDescent="0.25">
      <c r="A31" s="31" t="s">
        <v>12</v>
      </c>
      <c r="B31" s="220" t="s">
        <v>38</v>
      </c>
      <c r="C31" s="218">
        <v>6246.27</v>
      </c>
      <c r="D31" s="95">
        <f t="shared" si="4"/>
        <v>2031.8491683000002</v>
      </c>
      <c r="E31" s="83">
        <f t="shared" ref="E31:E36" si="11">C31*1.275</f>
        <v>7963.9942499999997</v>
      </c>
      <c r="F31" s="96">
        <f t="shared" si="3"/>
        <v>2590.6076895824999</v>
      </c>
      <c r="G31" s="242">
        <f>F31/12+120</f>
        <v>335.88397413187499</v>
      </c>
      <c r="H31" s="243"/>
      <c r="I31" s="10">
        <v>1</v>
      </c>
      <c r="J31" s="50">
        <f t="shared" ref="J31:J36" si="12">(E31+G31)*I31</f>
        <v>8299.878224131875</v>
      </c>
      <c r="K31" s="26">
        <f t="shared" ref="K31:K36" si="13">J31*12</f>
        <v>99598.538689582492</v>
      </c>
    </row>
    <row r="32" spans="1:16" x14ac:dyDescent="0.25">
      <c r="A32" s="31"/>
      <c r="B32" s="220" t="s">
        <v>49</v>
      </c>
      <c r="C32" s="218">
        <v>6446.27</v>
      </c>
      <c r="D32" s="95">
        <f t="shared" si="4"/>
        <v>2096.9071683000002</v>
      </c>
      <c r="E32" s="83">
        <f t="shared" si="11"/>
        <v>8218.9942499999997</v>
      </c>
      <c r="F32" s="96">
        <f t="shared" si="3"/>
        <v>2673.5566395824999</v>
      </c>
      <c r="G32" s="255">
        <f>F32/12</f>
        <v>222.79638663187498</v>
      </c>
      <c r="H32" s="256"/>
      <c r="I32" s="10">
        <v>1</v>
      </c>
      <c r="J32" s="50">
        <f t="shared" si="12"/>
        <v>8441.7906366318748</v>
      </c>
      <c r="K32" s="26">
        <f t="shared" si="13"/>
        <v>101301.4876395825</v>
      </c>
    </row>
    <row r="33" spans="1:19" x14ac:dyDescent="0.25">
      <c r="A33" s="31"/>
      <c r="B33" s="220" t="s">
        <v>48</v>
      </c>
      <c r="C33" s="218">
        <v>6446.27</v>
      </c>
      <c r="D33" s="95">
        <f t="shared" si="4"/>
        <v>2096.9071683000002</v>
      </c>
      <c r="E33" s="83">
        <f t="shared" si="11"/>
        <v>8218.9942499999997</v>
      </c>
      <c r="F33" s="96">
        <f t="shared" si="3"/>
        <v>2673.5566395824999</v>
      </c>
      <c r="G33" s="255">
        <f>F33/12</f>
        <v>222.79638663187498</v>
      </c>
      <c r="H33" s="256"/>
      <c r="I33" s="10">
        <v>1</v>
      </c>
      <c r="J33" s="50">
        <f t="shared" si="12"/>
        <v>8441.7906366318748</v>
      </c>
      <c r="K33" s="26">
        <f t="shared" si="13"/>
        <v>101301.4876395825</v>
      </c>
    </row>
    <row r="34" spans="1:19" x14ac:dyDescent="0.25">
      <c r="A34" s="31"/>
      <c r="B34" s="221" t="s">
        <v>59</v>
      </c>
      <c r="C34" s="218">
        <v>6800.81</v>
      </c>
      <c r="D34" s="95">
        <f t="shared" si="4"/>
        <v>2212.2354849000003</v>
      </c>
      <c r="E34" s="83">
        <f t="shared" si="11"/>
        <v>8671.0327500000003</v>
      </c>
      <c r="F34" s="96">
        <f t="shared" si="3"/>
        <v>2820.6002432475002</v>
      </c>
      <c r="G34" s="255">
        <f>F34/12</f>
        <v>235.05002027062503</v>
      </c>
      <c r="H34" s="256"/>
      <c r="I34" s="10">
        <v>1</v>
      </c>
      <c r="J34" s="50">
        <f t="shared" si="12"/>
        <v>8906.0827702706247</v>
      </c>
      <c r="K34" s="26">
        <f t="shared" si="13"/>
        <v>106872.9932432475</v>
      </c>
    </row>
    <row r="35" spans="1:19" x14ac:dyDescent="0.25">
      <c r="A35" s="31"/>
      <c r="B35" s="222">
        <v>2026</v>
      </c>
      <c r="C35" s="218">
        <v>6800.81</v>
      </c>
      <c r="D35" s="95">
        <f t="shared" si="4"/>
        <v>2212.2354849000003</v>
      </c>
      <c r="E35" s="83">
        <f t="shared" si="11"/>
        <v>8671.0327500000003</v>
      </c>
      <c r="F35" s="96">
        <f t="shared" si="3"/>
        <v>2820.6002432475002</v>
      </c>
      <c r="G35" s="255">
        <f>F35/12</f>
        <v>235.05002027062503</v>
      </c>
      <c r="H35" s="256"/>
      <c r="I35" s="10">
        <v>1</v>
      </c>
      <c r="J35" s="50">
        <f t="shared" si="12"/>
        <v>8906.0827702706247</v>
      </c>
      <c r="K35" s="26">
        <f t="shared" si="13"/>
        <v>106872.9932432475</v>
      </c>
    </row>
    <row r="36" spans="1:19" x14ac:dyDescent="0.25">
      <c r="A36" s="31"/>
      <c r="B36" s="222">
        <v>2027</v>
      </c>
      <c r="C36" s="218">
        <v>6800.81</v>
      </c>
      <c r="D36" s="95">
        <f t="shared" si="4"/>
        <v>2212.2354849000003</v>
      </c>
      <c r="E36" s="83">
        <f t="shared" si="11"/>
        <v>8671.0327500000003</v>
      </c>
      <c r="F36" s="96">
        <f t="shared" si="3"/>
        <v>2820.6002432475002</v>
      </c>
      <c r="G36" s="255">
        <f>F36/12</f>
        <v>235.05002027062503</v>
      </c>
      <c r="H36" s="256"/>
      <c r="I36" s="10">
        <v>1</v>
      </c>
      <c r="J36" s="50">
        <f t="shared" si="12"/>
        <v>8906.0827702706247</v>
      </c>
      <c r="K36" s="26">
        <f t="shared" si="13"/>
        <v>106872.9932432475</v>
      </c>
    </row>
    <row r="37" spans="1:19" x14ac:dyDescent="0.25">
      <c r="A37" s="30"/>
      <c r="B37" s="223"/>
      <c r="C37" s="94"/>
      <c r="D37" s="204"/>
      <c r="E37" s="94"/>
      <c r="F37" s="227"/>
      <c r="G37" s="257"/>
      <c r="H37" s="258"/>
      <c r="I37" s="16"/>
      <c r="J37" s="51"/>
      <c r="K37" s="72"/>
    </row>
    <row r="38" spans="1:19" x14ac:dyDescent="0.25">
      <c r="A38" s="31" t="s">
        <v>37</v>
      </c>
      <c r="B38" s="220" t="s">
        <v>38</v>
      </c>
      <c r="C38" s="218">
        <v>6433.67</v>
      </c>
      <c r="D38" s="95">
        <f t="shared" si="4"/>
        <v>2092.8085143000003</v>
      </c>
      <c r="E38" s="83">
        <f t="shared" ref="E38:E43" si="14">C38*1.275</f>
        <v>8202.9292499999992</v>
      </c>
      <c r="F38" s="96">
        <f t="shared" si="3"/>
        <v>2668.3308557324999</v>
      </c>
      <c r="G38" s="242">
        <f>F38/12+120</f>
        <v>342.36090464437495</v>
      </c>
      <c r="H38" s="243"/>
      <c r="I38" s="10">
        <v>1</v>
      </c>
      <c r="J38" s="50">
        <f t="shared" ref="J38:J43" si="15">(E38+G38)*I38</f>
        <v>8545.2901546443736</v>
      </c>
      <c r="K38" s="26">
        <f t="shared" ref="K38:K43" si="16">J38*12</f>
        <v>102543.48185573248</v>
      </c>
    </row>
    <row r="39" spans="1:19" x14ac:dyDescent="0.25">
      <c r="A39" s="31"/>
      <c r="B39" s="220" t="s">
        <v>49</v>
      </c>
      <c r="C39" s="218">
        <v>6633.67</v>
      </c>
      <c r="D39" s="95">
        <f t="shared" si="4"/>
        <v>2157.8665143000003</v>
      </c>
      <c r="E39" s="83">
        <f t="shared" si="14"/>
        <v>8457.9292499999992</v>
      </c>
      <c r="F39" s="96">
        <f t="shared" si="3"/>
        <v>2751.2798057324999</v>
      </c>
      <c r="G39" s="255">
        <f>F39/12</f>
        <v>229.273317144375</v>
      </c>
      <c r="H39" s="256"/>
      <c r="I39" s="10">
        <v>1</v>
      </c>
      <c r="J39" s="50">
        <f t="shared" si="15"/>
        <v>8687.2025671443735</v>
      </c>
      <c r="K39" s="26">
        <f t="shared" si="16"/>
        <v>104246.43080573248</v>
      </c>
    </row>
    <row r="40" spans="1:19" x14ac:dyDescent="0.25">
      <c r="A40" s="31"/>
      <c r="B40" s="220" t="s">
        <v>48</v>
      </c>
      <c r="C40" s="218">
        <v>6633.67</v>
      </c>
      <c r="D40" s="95">
        <f t="shared" si="4"/>
        <v>2157.8665143000003</v>
      </c>
      <c r="E40" s="83">
        <f t="shared" si="14"/>
        <v>8457.9292499999992</v>
      </c>
      <c r="F40" s="96">
        <f t="shared" si="3"/>
        <v>2751.2798057324999</v>
      </c>
      <c r="G40" s="255">
        <f>F40/12</f>
        <v>229.273317144375</v>
      </c>
      <c r="H40" s="256"/>
      <c r="I40" s="10">
        <v>1</v>
      </c>
      <c r="J40" s="50">
        <f t="shared" si="15"/>
        <v>8687.2025671443735</v>
      </c>
      <c r="K40" s="26">
        <f t="shared" si="16"/>
        <v>104246.43080573248</v>
      </c>
    </row>
    <row r="41" spans="1:19" x14ac:dyDescent="0.25">
      <c r="A41" s="31"/>
      <c r="B41" s="221" t="s">
        <v>59</v>
      </c>
      <c r="C41" s="218">
        <v>6998.52</v>
      </c>
      <c r="D41" s="95">
        <f t="shared" si="4"/>
        <v>2276.5485708000001</v>
      </c>
      <c r="E41" s="83">
        <f t="shared" si="14"/>
        <v>8923.1129999999994</v>
      </c>
      <c r="F41" s="96">
        <f t="shared" si="3"/>
        <v>2902.5994277700001</v>
      </c>
      <c r="G41" s="255">
        <f>F41/12</f>
        <v>241.8832856475</v>
      </c>
      <c r="H41" s="256"/>
      <c r="I41" s="10">
        <v>1</v>
      </c>
      <c r="J41" s="50">
        <f t="shared" si="15"/>
        <v>9164.9962856474995</v>
      </c>
      <c r="K41" s="26">
        <f t="shared" si="16"/>
        <v>109979.95542776999</v>
      </c>
    </row>
    <row r="42" spans="1:19" x14ac:dyDescent="0.25">
      <c r="A42" s="31"/>
      <c r="B42" s="222">
        <v>2026</v>
      </c>
      <c r="C42" s="218">
        <v>6998.52</v>
      </c>
      <c r="D42" s="95">
        <f t="shared" si="4"/>
        <v>2276.5485708000001</v>
      </c>
      <c r="E42" s="83">
        <f t="shared" si="14"/>
        <v>8923.1129999999994</v>
      </c>
      <c r="F42" s="96">
        <f t="shared" si="3"/>
        <v>2902.5994277700001</v>
      </c>
      <c r="G42" s="255">
        <f>F42/12</f>
        <v>241.8832856475</v>
      </c>
      <c r="H42" s="256"/>
      <c r="I42" s="10">
        <v>1</v>
      </c>
      <c r="J42" s="50">
        <f t="shared" si="15"/>
        <v>9164.9962856474995</v>
      </c>
      <c r="K42" s="26">
        <f t="shared" si="16"/>
        <v>109979.95542776999</v>
      </c>
      <c r="Q42" s="79"/>
      <c r="R42" s="79"/>
      <c r="S42" s="79"/>
    </row>
    <row r="43" spans="1:19" ht="15.75" thickBot="1" x14ac:dyDescent="0.3">
      <c r="A43" s="32"/>
      <c r="B43" s="224">
        <v>2027</v>
      </c>
      <c r="C43" s="219">
        <v>6998.52</v>
      </c>
      <c r="D43" s="98">
        <f t="shared" si="4"/>
        <v>2276.5485708000001</v>
      </c>
      <c r="E43" s="88">
        <f t="shared" si="14"/>
        <v>8923.1129999999994</v>
      </c>
      <c r="F43" s="89">
        <f t="shared" si="3"/>
        <v>2902.5994277700001</v>
      </c>
      <c r="G43" s="274">
        <f>F43/12</f>
        <v>241.8832856475</v>
      </c>
      <c r="H43" s="275"/>
      <c r="I43" s="33">
        <v>1</v>
      </c>
      <c r="J43" s="62">
        <f t="shared" si="15"/>
        <v>9164.9962856474995</v>
      </c>
      <c r="K43" s="27">
        <f t="shared" si="16"/>
        <v>109979.95542776999</v>
      </c>
      <c r="Q43" s="79"/>
      <c r="R43" s="79"/>
      <c r="S43" s="79"/>
    </row>
    <row r="44" spans="1:19" x14ac:dyDescent="0.25">
      <c r="A44" s="104"/>
      <c r="B44" s="105"/>
      <c r="C44" s="106"/>
      <c r="D44" s="107"/>
      <c r="E44" s="108"/>
      <c r="F44" s="228"/>
      <c r="G44" s="109"/>
      <c r="H44" s="109"/>
      <c r="I44" s="110"/>
      <c r="J44" s="112"/>
      <c r="K44" s="111"/>
      <c r="Q44" s="79"/>
      <c r="R44" s="79"/>
      <c r="S44" s="79"/>
    </row>
    <row r="45" spans="1:19" ht="15.75" thickBot="1" x14ac:dyDescent="0.3">
      <c r="B45" s="7"/>
      <c r="C45" s="13"/>
      <c r="I45" s="9"/>
      <c r="M45" s="187"/>
      <c r="N45" s="186"/>
      <c r="O45" s="186"/>
      <c r="Q45" s="79"/>
      <c r="R45" s="79"/>
      <c r="S45" s="79"/>
    </row>
    <row r="46" spans="1:19" ht="15.75" thickBot="1" x14ac:dyDescent="0.3">
      <c r="B46" s="7"/>
      <c r="C46" s="261" t="s">
        <v>24</v>
      </c>
      <c r="D46" s="262"/>
      <c r="E46" s="262"/>
      <c r="F46" s="131">
        <v>1</v>
      </c>
      <c r="G46" s="263"/>
      <c r="H46" s="130" t="s">
        <v>29</v>
      </c>
      <c r="I46" s="129"/>
      <c r="J46" s="129"/>
      <c r="K46" s="128"/>
      <c r="L46" s="146"/>
      <c r="M46" s="185"/>
      <c r="N46" s="184"/>
      <c r="O46" s="183"/>
      <c r="Q46" s="182"/>
      <c r="R46" s="182"/>
      <c r="S46" s="79"/>
    </row>
    <row r="47" spans="1:19" ht="62.25" customHeight="1" x14ac:dyDescent="0.25">
      <c r="A47" s="59" t="s">
        <v>7</v>
      </c>
      <c r="B47" s="181" t="s">
        <v>58</v>
      </c>
      <c r="C47" s="127" t="s">
        <v>4</v>
      </c>
      <c r="D47" s="126" t="s">
        <v>17</v>
      </c>
      <c r="E47" s="125" t="s">
        <v>57</v>
      </c>
      <c r="F47" s="37" t="s">
        <v>8</v>
      </c>
      <c r="G47" s="264"/>
      <c r="H47" s="68" t="s">
        <v>56</v>
      </c>
      <c r="I47" s="38" t="s">
        <v>55</v>
      </c>
      <c r="J47" s="134" t="s">
        <v>54</v>
      </c>
      <c r="K47" s="37" t="s">
        <v>53</v>
      </c>
      <c r="L47" s="146"/>
      <c r="M47" s="180" t="s">
        <v>52</v>
      </c>
      <c r="N47" s="179" t="s">
        <v>51</v>
      </c>
      <c r="O47" s="178" t="s">
        <v>50</v>
      </c>
      <c r="P47" s="78"/>
      <c r="Q47" s="34"/>
      <c r="R47" s="34"/>
      <c r="S47" s="79"/>
    </row>
    <row r="48" spans="1:19" x14ac:dyDescent="0.25">
      <c r="A48" s="66"/>
      <c r="B48" s="20"/>
      <c r="C48" s="40"/>
      <c r="D48" s="24"/>
      <c r="E48" s="39"/>
      <c r="F48" s="41"/>
      <c r="G48" s="264"/>
      <c r="H48" s="69"/>
      <c r="I48" s="24"/>
      <c r="J48" s="24"/>
      <c r="K48" s="70"/>
      <c r="L48" s="146"/>
      <c r="M48" s="190"/>
      <c r="N48" s="175"/>
      <c r="O48" s="177"/>
      <c r="Q48" s="173"/>
      <c r="R48" s="173"/>
      <c r="S48" s="79"/>
    </row>
    <row r="49" spans="1:19" x14ac:dyDescent="0.25">
      <c r="A49" s="31" t="s">
        <v>2</v>
      </c>
      <c r="B49" s="172" t="s">
        <v>38</v>
      </c>
      <c r="C49" s="171">
        <f t="shared" ref="C49:C54" si="17">E10/100%*$F$46</f>
        <v>6229.5607499999996</v>
      </c>
      <c r="D49" s="170">
        <f>C49*0.32529</f>
        <v>2026.4138163675</v>
      </c>
      <c r="E49" s="169">
        <f>(D49/12)+120*F46</f>
        <v>288.86781803062502</v>
      </c>
      <c r="F49" s="168">
        <f t="shared" ref="F49:F54" si="18">(E10+G10)*$F$46</f>
        <v>6518.4285680306248</v>
      </c>
      <c r="G49" s="264"/>
      <c r="H49" s="75">
        <v>0</v>
      </c>
      <c r="I49" s="167">
        <f t="shared" ref="I49:I54" si="19">C49*H49</f>
        <v>0</v>
      </c>
      <c r="J49" s="166">
        <f t="shared" ref="J49:J54" si="20">E49*H49</f>
        <v>0</v>
      </c>
      <c r="K49" s="158">
        <f t="shared" ref="K49:K54" si="21">(I49+J49)</f>
        <v>0</v>
      </c>
      <c r="L49" s="146"/>
      <c r="M49" s="230">
        <v>2024</v>
      </c>
      <c r="N49" s="265" t="str">
        <f>IF(AND(H49&gt;0,H50&gt;0),((I49+I50)/(H49+H50)),IF(AND(H49=0,H50&gt;0),C50,"--"))</f>
        <v>--</v>
      </c>
      <c r="O49" s="273" t="str">
        <f>IF(AND(H49&gt;0,H50&gt;0),(E49-(120*F46)+(((120*F46)*H49)/(H49+H50))),IF(AND(H49=0,H50&gt;0),E50,"--"))</f>
        <v>--</v>
      </c>
      <c r="P49" s="78"/>
      <c r="Q49" s="176"/>
      <c r="R49" s="157"/>
      <c r="S49" s="79"/>
    </row>
    <row r="50" spans="1:19" x14ac:dyDescent="0.25">
      <c r="A50" s="31"/>
      <c r="B50" s="172" t="s">
        <v>49</v>
      </c>
      <c r="C50" s="171">
        <f t="shared" si="17"/>
        <v>6484.5607499999996</v>
      </c>
      <c r="D50" s="170">
        <f>D49</f>
        <v>2026.4138163675</v>
      </c>
      <c r="E50" s="169">
        <f>D50/12</f>
        <v>168.86781803062499</v>
      </c>
      <c r="F50" s="168">
        <f t="shared" si="18"/>
        <v>6660.3409805306246</v>
      </c>
      <c r="G50" s="264"/>
      <c r="H50" s="75">
        <v>0</v>
      </c>
      <c r="I50" s="167">
        <f t="shared" si="19"/>
        <v>0</v>
      </c>
      <c r="J50" s="166">
        <f t="shared" si="20"/>
        <v>0</v>
      </c>
      <c r="K50" s="158">
        <f t="shared" si="21"/>
        <v>0</v>
      </c>
      <c r="L50" s="146"/>
      <c r="M50" s="230"/>
      <c r="N50" s="266"/>
      <c r="O50" s="268"/>
      <c r="P50" s="111"/>
      <c r="Q50" s="1"/>
      <c r="R50" s="157"/>
      <c r="S50" s="79"/>
    </row>
    <row r="51" spans="1:19" x14ac:dyDescent="0.25">
      <c r="A51" s="31"/>
      <c r="B51" s="165" t="s">
        <v>48</v>
      </c>
      <c r="C51" s="164">
        <f t="shared" si="17"/>
        <v>6484.5607499999996</v>
      </c>
      <c r="D51" s="163">
        <f>D52</f>
        <v>2225.3793152849998</v>
      </c>
      <c r="E51" s="162">
        <f>D51/12</f>
        <v>185.44827627375</v>
      </c>
      <c r="F51" s="161">
        <f t="shared" si="18"/>
        <v>6660.3409805306246</v>
      </c>
      <c r="G51" s="264"/>
      <c r="H51" s="75">
        <v>0</v>
      </c>
      <c r="I51" s="160">
        <f t="shared" si="19"/>
        <v>0</v>
      </c>
      <c r="J51" s="159">
        <f t="shared" si="20"/>
        <v>0</v>
      </c>
      <c r="K51" s="158">
        <f t="shared" si="21"/>
        <v>0</v>
      </c>
      <c r="L51" s="146"/>
      <c r="M51" s="231" t="s">
        <v>47</v>
      </c>
      <c r="N51" s="269" t="str">
        <f>IF(AND(H51&gt;0,H52&gt;0),((I51+I52)/(H51+H52)),IF(AND(H51=0,H52&gt;0),C52,"--"))</f>
        <v>--</v>
      </c>
      <c r="O51" s="271" t="str">
        <f>IF(H52&gt;0,E52,"--")</f>
        <v>--</v>
      </c>
      <c r="P51" s="2"/>
      <c r="Q51" s="1"/>
      <c r="R51" s="157"/>
      <c r="S51" s="79"/>
    </row>
    <row r="52" spans="1:19" x14ac:dyDescent="0.25">
      <c r="A52" s="29"/>
      <c r="B52" s="165" t="s">
        <v>59</v>
      </c>
      <c r="C52" s="164">
        <f t="shared" si="17"/>
        <v>6841.2164999999995</v>
      </c>
      <c r="D52" s="163">
        <f t="shared" ref="D52:D54" si="22">C52*0.32529</f>
        <v>2225.3793152849998</v>
      </c>
      <c r="E52" s="162">
        <f>D52/12</f>
        <v>185.44827627375</v>
      </c>
      <c r="F52" s="161">
        <f t="shared" si="18"/>
        <v>7026.6647762737493</v>
      </c>
      <c r="G52" s="264"/>
      <c r="H52" s="75">
        <v>0</v>
      </c>
      <c r="I52" s="160">
        <f t="shared" si="19"/>
        <v>0</v>
      </c>
      <c r="J52" s="159">
        <f t="shared" si="20"/>
        <v>0</v>
      </c>
      <c r="K52" s="158">
        <f t="shared" si="21"/>
        <v>0</v>
      </c>
      <c r="L52" s="146"/>
      <c r="M52" s="232"/>
      <c r="N52" s="270"/>
      <c r="O52" s="272"/>
      <c r="Q52" s="1"/>
      <c r="R52" s="157"/>
      <c r="S52" s="79"/>
    </row>
    <row r="53" spans="1:19" x14ac:dyDescent="0.25">
      <c r="A53" s="29"/>
      <c r="B53" s="17">
        <v>2026</v>
      </c>
      <c r="C53" s="25">
        <f t="shared" si="17"/>
        <v>6841.2164999999995</v>
      </c>
      <c r="D53" s="229">
        <f t="shared" si="22"/>
        <v>2225.3793152849998</v>
      </c>
      <c r="E53" s="100">
        <f>D53/12</f>
        <v>185.44827627375</v>
      </c>
      <c r="F53" s="52">
        <f t="shared" si="18"/>
        <v>7026.6647762737493</v>
      </c>
      <c r="G53" s="264"/>
      <c r="H53" s="75">
        <v>0</v>
      </c>
      <c r="I53" s="8">
        <f t="shared" si="19"/>
        <v>0</v>
      </c>
      <c r="J53" s="84">
        <f t="shared" si="20"/>
        <v>0</v>
      </c>
      <c r="K53" s="158">
        <f t="shared" si="21"/>
        <v>0</v>
      </c>
      <c r="L53" s="146"/>
      <c r="M53" s="233" t="s">
        <v>46</v>
      </c>
      <c r="N53" s="145" t="str">
        <f>IF(H53&gt;0,C53, "--")</f>
        <v>--</v>
      </c>
      <c r="O53" s="144" t="str">
        <f>IF(H53&gt;0,E53,"--")</f>
        <v>--</v>
      </c>
      <c r="P53" s="78"/>
      <c r="Q53" s="1"/>
      <c r="R53" s="157"/>
      <c r="S53" s="79"/>
    </row>
    <row r="54" spans="1:19" x14ac:dyDescent="0.25">
      <c r="A54" s="29"/>
      <c r="B54" s="17">
        <v>2027</v>
      </c>
      <c r="C54" s="25">
        <f t="shared" si="17"/>
        <v>6841.2164999999995</v>
      </c>
      <c r="D54" s="229">
        <f t="shared" si="22"/>
        <v>2225.3793152849998</v>
      </c>
      <c r="E54" s="100">
        <f>D54/12</f>
        <v>185.44827627375</v>
      </c>
      <c r="F54" s="52">
        <f t="shared" si="18"/>
        <v>7026.6647762737493</v>
      </c>
      <c r="G54" s="264"/>
      <c r="H54" s="75">
        <v>0</v>
      </c>
      <c r="I54" s="8">
        <f t="shared" si="19"/>
        <v>0</v>
      </c>
      <c r="J54" s="84">
        <f t="shared" si="20"/>
        <v>0</v>
      </c>
      <c r="K54" s="158">
        <f t="shared" si="21"/>
        <v>0</v>
      </c>
      <c r="L54" s="146"/>
      <c r="M54" s="233" t="s">
        <v>45</v>
      </c>
      <c r="N54" s="145" t="str">
        <f>IF(H54&gt;0,C54,"--")</f>
        <v>--</v>
      </c>
      <c r="O54" s="144" t="str">
        <f>IF(H54&gt;0,E54,"--")</f>
        <v>--</v>
      </c>
      <c r="P54" s="78"/>
      <c r="Q54" s="1"/>
      <c r="R54" s="157"/>
      <c r="S54" s="79"/>
    </row>
    <row r="55" spans="1:19" x14ac:dyDescent="0.25">
      <c r="A55" s="30"/>
      <c r="B55" s="18"/>
      <c r="C55" s="40"/>
      <c r="D55" s="92"/>
      <c r="E55" s="90"/>
      <c r="F55" s="53"/>
      <c r="G55" s="264"/>
      <c r="H55" s="69"/>
      <c r="I55" s="24"/>
      <c r="J55" s="86"/>
      <c r="K55" s="71"/>
      <c r="L55" s="146"/>
      <c r="M55" s="234"/>
      <c r="N55" s="175"/>
      <c r="O55" s="174"/>
      <c r="Q55" s="173"/>
      <c r="R55" s="173"/>
      <c r="S55" s="1"/>
    </row>
    <row r="56" spans="1:19" ht="15" customHeight="1" x14ac:dyDescent="0.25">
      <c r="A56" s="31" t="s">
        <v>3</v>
      </c>
      <c r="B56" s="172" t="s">
        <v>38</v>
      </c>
      <c r="C56" s="171">
        <f t="shared" ref="C56:C61" si="23">E17/100%*$F$46</f>
        <v>6588.7282500000001</v>
      </c>
      <c r="D56" s="170">
        <f>C56*0.32529</f>
        <v>2143.2474124425003</v>
      </c>
      <c r="E56" s="169">
        <f>(D56/12)+120*F46</f>
        <v>298.60395103687506</v>
      </c>
      <c r="F56" s="168">
        <f t="shared" ref="F56:F61" si="24">(E17+G17)*$F$46</f>
        <v>6887.3322010368756</v>
      </c>
      <c r="G56" s="264"/>
      <c r="H56" s="75">
        <v>0</v>
      </c>
      <c r="I56" s="167">
        <f t="shared" ref="I56:I61" si="25">C56*H56</f>
        <v>0</v>
      </c>
      <c r="J56" s="166">
        <f t="shared" ref="J56:J61" si="26">E56*H56</f>
        <v>0</v>
      </c>
      <c r="K56" s="52">
        <f t="shared" ref="K56:K61" si="27">(I56+J56)</f>
        <v>0</v>
      </c>
      <c r="L56" s="146"/>
      <c r="M56" s="230">
        <v>2024</v>
      </c>
      <c r="N56" s="265" t="str">
        <f>IF(AND(H56&gt;0,H57&gt;0),((I56+I57)/(H56+H57)),IF(AND(H56=0,H57&gt;0),C57,"--"))</f>
        <v>--</v>
      </c>
      <c r="O56" s="273" t="str">
        <f>IF(AND(H56&gt;0,H57&gt;0),(E56-(120*F46)+(((120*F46)*H56)/(H56+H57))),IF(AND(H56=0,H57&gt;0),E57,"--"))</f>
        <v>--</v>
      </c>
      <c r="P56" s="78"/>
      <c r="Q56" s="1"/>
      <c r="R56" s="1"/>
      <c r="S56" s="79"/>
    </row>
    <row r="57" spans="1:19" x14ac:dyDescent="0.25">
      <c r="A57" s="31"/>
      <c r="B57" s="172" t="s">
        <v>49</v>
      </c>
      <c r="C57" s="171">
        <f t="shared" si="23"/>
        <v>6843.7282500000001</v>
      </c>
      <c r="D57" s="170">
        <f>D56</f>
        <v>2143.2474124425003</v>
      </c>
      <c r="E57" s="169">
        <f>D57/12</f>
        <v>178.60395103687503</v>
      </c>
      <c r="F57" s="168">
        <f t="shared" si="24"/>
        <v>7029.2446135368755</v>
      </c>
      <c r="G57" s="264"/>
      <c r="H57" s="75">
        <v>0</v>
      </c>
      <c r="I57" s="167">
        <f t="shared" si="25"/>
        <v>0</v>
      </c>
      <c r="J57" s="166">
        <f t="shared" si="26"/>
        <v>0</v>
      </c>
      <c r="K57" s="52">
        <f t="shared" si="27"/>
        <v>0</v>
      </c>
      <c r="L57" s="146"/>
      <c r="M57" s="230"/>
      <c r="N57" s="266"/>
      <c r="O57" s="268"/>
      <c r="P57" s="78"/>
      <c r="Q57" s="1"/>
      <c r="R57" s="157"/>
      <c r="S57" s="79"/>
    </row>
    <row r="58" spans="1:19" x14ac:dyDescent="0.25">
      <c r="A58" s="31"/>
      <c r="B58" s="165" t="s">
        <v>48</v>
      </c>
      <c r="C58" s="164">
        <f t="shared" si="23"/>
        <v>6843.7282500000001</v>
      </c>
      <c r="D58" s="163">
        <f>D59</f>
        <v>2348.6373075375</v>
      </c>
      <c r="E58" s="162">
        <f>D58/12</f>
        <v>195.71977562812501</v>
      </c>
      <c r="F58" s="161">
        <f t="shared" si="24"/>
        <v>7029.2446135368755</v>
      </c>
      <c r="G58" s="264"/>
      <c r="H58" s="75">
        <v>0</v>
      </c>
      <c r="I58" s="160">
        <f t="shared" si="25"/>
        <v>0</v>
      </c>
      <c r="J58" s="159">
        <f t="shared" si="26"/>
        <v>0</v>
      </c>
      <c r="K58" s="158">
        <f t="shared" si="27"/>
        <v>0</v>
      </c>
      <c r="L58" s="146"/>
      <c r="M58" s="231" t="s">
        <v>47</v>
      </c>
      <c r="N58" s="269" t="str">
        <f>IF(AND(H58&gt;0,H59&gt;0),((I58+I59)/(H58+H59)),IF(AND(H58=0,H59&gt;0),C59,"--"))</f>
        <v>--</v>
      </c>
      <c r="O58" s="271" t="str">
        <f>IF(H59&gt;0,E59,"--")</f>
        <v>--</v>
      </c>
      <c r="Q58" s="1"/>
      <c r="R58" s="157"/>
      <c r="S58" s="79"/>
    </row>
    <row r="59" spans="1:19" x14ac:dyDescent="0.25">
      <c r="A59" s="31"/>
      <c r="B59" s="165" t="s">
        <v>59</v>
      </c>
      <c r="C59" s="164">
        <f t="shared" si="23"/>
        <v>7220.13375</v>
      </c>
      <c r="D59" s="163">
        <f t="shared" ref="D59:D61" si="28">C59*0.32529</f>
        <v>2348.6373075375</v>
      </c>
      <c r="E59" s="162">
        <f>D59/12</f>
        <v>195.71977562812501</v>
      </c>
      <c r="F59" s="161">
        <f t="shared" si="24"/>
        <v>7415.8535256281248</v>
      </c>
      <c r="G59" s="264"/>
      <c r="H59" s="75">
        <v>0</v>
      </c>
      <c r="I59" s="160">
        <f t="shared" si="25"/>
        <v>0</v>
      </c>
      <c r="J59" s="159">
        <f t="shared" si="26"/>
        <v>0</v>
      </c>
      <c r="K59" s="158">
        <f t="shared" si="27"/>
        <v>0</v>
      </c>
      <c r="L59" s="146"/>
      <c r="M59" s="232"/>
      <c r="N59" s="270"/>
      <c r="O59" s="272"/>
      <c r="Q59" s="1"/>
      <c r="R59" s="157"/>
      <c r="S59" s="79"/>
    </row>
    <row r="60" spans="1:19" x14ac:dyDescent="0.25">
      <c r="A60" s="31"/>
      <c r="B60" s="17">
        <v>2026</v>
      </c>
      <c r="C60" s="25">
        <f t="shared" si="23"/>
        <v>7220.13375</v>
      </c>
      <c r="D60" s="229">
        <f t="shared" si="28"/>
        <v>2348.6373075375</v>
      </c>
      <c r="E60" s="100">
        <f>D60/12</f>
        <v>195.71977562812501</v>
      </c>
      <c r="F60" s="52">
        <f t="shared" si="24"/>
        <v>7415.8535256281248</v>
      </c>
      <c r="G60" s="264"/>
      <c r="H60" s="75">
        <v>0</v>
      </c>
      <c r="I60" s="8">
        <f t="shared" si="25"/>
        <v>0</v>
      </c>
      <c r="J60" s="84">
        <f t="shared" si="26"/>
        <v>0</v>
      </c>
      <c r="K60" s="52">
        <f t="shared" si="27"/>
        <v>0</v>
      </c>
      <c r="L60" s="146"/>
      <c r="M60" s="233" t="s">
        <v>46</v>
      </c>
      <c r="N60" s="145" t="str">
        <f>IF(H60&gt;0,C60, "--")</f>
        <v>--</v>
      </c>
      <c r="O60" s="144" t="str">
        <f>IF(H60&gt;0,E60,"--")</f>
        <v>--</v>
      </c>
      <c r="Q60" s="1"/>
      <c r="R60" s="157"/>
      <c r="S60" s="79"/>
    </row>
    <row r="61" spans="1:19" x14ac:dyDescent="0.25">
      <c r="A61" s="31"/>
      <c r="B61" s="17">
        <v>2027</v>
      </c>
      <c r="C61" s="25">
        <f t="shared" si="23"/>
        <v>7220.13375</v>
      </c>
      <c r="D61" s="229">
        <f t="shared" si="28"/>
        <v>2348.6373075375</v>
      </c>
      <c r="E61" s="100">
        <f>D61/12</f>
        <v>195.71977562812501</v>
      </c>
      <c r="F61" s="52">
        <f t="shared" si="24"/>
        <v>7415.8535256281248</v>
      </c>
      <c r="G61" s="264"/>
      <c r="H61" s="75">
        <v>0</v>
      </c>
      <c r="I61" s="8">
        <f t="shared" si="25"/>
        <v>0</v>
      </c>
      <c r="J61" s="84">
        <f t="shared" si="26"/>
        <v>0</v>
      </c>
      <c r="K61" s="52">
        <f t="shared" si="27"/>
        <v>0</v>
      </c>
      <c r="L61" s="146"/>
      <c r="M61" s="233" t="s">
        <v>45</v>
      </c>
      <c r="N61" s="145" t="str">
        <f>IF(H61&gt;0,C61,"--")</f>
        <v>--</v>
      </c>
      <c r="O61" s="144" t="str">
        <f>IF(H61&gt;0,E61,"--")</f>
        <v>--</v>
      </c>
      <c r="Q61" s="1"/>
      <c r="R61" s="157"/>
      <c r="S61" s="79"/>
    </row>
    <row r="62" spans="1:19" x14ac:dyDescent="0.25">
      <c r="A62" s="30"/>
      <c r="B62" s="18"/>
      <c r="C62" s="63"/>
      <c r="D62" s="92"/>
      <c r="E62" s="99"/>
      <c r="F62" s="61"/>
      <c r="G62" s="264"/>
      <c r="H62" s="63"/>
      <c r="I62" s="15"/>
      <c r="J62" s="92"/>
      <c r="K62" s="61"/>
      <c r="L62" s="146"/>
      <c r="M62" s="234"/>
      <c r="N62" s="175"/>
      <c r="O62" s="174"/>
      <c r="Q62" s="35"/>
      <c r="R62" s="173"/>
      <c r="S62" s="79"/>
    </row>
    <row r="63" spans="1:19" ht="15" customHeight="1" x14ac:dyDescent="0.25">
      <c r="A63" s="31" t="s">
        <v>11</v>
      </c>
      <c r="B63" s="172" t="s">
        <v>38</v>
      </c>
      <c r="C63" s="171">
        <f t="shared" ref="C63:C68" si="29">E24/100%*$F$46</f>
        <v>7131.8272499999994</v>
      </c>
      <c r="D63" s="170">
        <f t="shared" ref="D63:D68" si="30">C63*0.32529</f>
        <v>2319.9120861524998</v>
      </c>
      <c r="E63" s="169">
        <f>(D63/12)+120*F46</f>
        <v>313.32600717937498</v>
      </c>
      <c r="F63" s="168">
        <f t="shared" ref="F63:F68" si="31">(E24+G24)*$F$46</f>
        <v>7445.1532571793741</v>
      </c>
      <c r="G63" s="264"/>
      <c r="H63" s="75">
        <v>0</v>
      </c>
      <c r="I63" s="167">
        <f t="shared" ref="I63:I68" si="32">C63*H63</f>
        <v>0</v>
      </c>
      <c r="J63" s="166">
        <f t="shared" ref="J63:J68" si="33">E63*H63</f>
        <v>0</v>
      </c>
      <c r="K63" s="52">
        <f t="shared" ref="K63:K68" si="34">(I63+J63)</f>
        <v>0</v>
      </c>
      <c r="L63" s="146"/>
      <c r="M63" s="230">
        <v>2024</v>
      </c>
      <c r="N63" s="265" t="str">
        <f>IF(AND(H63&gt;0,H64&gt;0),((I63+I64)/(H63+H64)),IF(AND(H63=0,H64&gt;0),C64,"--"))</f>
        <v>--</v>
      </c>
      <c r="O63" s="267" t="str">
        <f>IF(AND(H63&gt;0,H64&gt;0),(E63-(120*F46)+(((120*F46)*H63)/(H63+H64))),IF(AND(H63=0,H64&gt;0),E64,"--"))</f>
        <v>--</v>
      </c>
      <c r="P63" s="78"/>
      <c r="Q63" s="1"/>
      <c r="R63" s="1"/>
      <c r="S63" s="79"/>
    </row>
    <row r="64" spans="1:19" x14ac:dyDescent="0.25">
      <c r="A64" s="31"/>
      <c r="B64" s="172" t="s">
        <v>49</v>
      </c>
      <c r="C64" s="171">
        <f t="shared" si="29"/>
        <v>7386.8272499999994</v>
      </c>
      <c r="D64" s="170">
        <f>D63</f>
        <v>2319.9120861524998</v>
      </c>
      <c r="E64" s="169">
        <f>D64/12</f>
        <v>193.32600717937498</v>
      </c>
      <c r="F64" s="168">
        <f t="shared" si="31"/>
        <v>7587.065669679374</v>
      </c>
      <c r="G64" s="264"/>
      <c r="H64" s="75">
        <v>0</v>
      </c>
      <c r="I64" s="167">
        <f t="shared" si="32"/>
        <v>0</v>
      </c>
      <c r="J64" s="166">
        <f t="shared" si="33"/>
        <v>0</v>
      </c>
      <c r="K64" s="52">
        <f t="shared" si="34"/>
        <v>0</v>
      </c>
      <c r="L64" s="146"/>
      <c r="M64" s="230"/>
      <c r="N64" s="266"/>
      <c r="O64" s="268"/>
      <c r="P64" s="78"/>
      <c r="Q64" s="1"/>
      <c r="R64" s="157"/>
      <c r="S64" s="79"/>
    </row>
    <row r="65" spans="1:19" x14ac:dyDescent="0.25">
      <c r="A65" s="31"/>
      <c r="B65" s="165" t="s">
        <v>48</v>
      </c>
      <c r="C65" s="164">
        <f t="shared" si="29"/>
        <v>7386.8272499999994</v>
      </c>
      <c r="D65" s="163">
        <f>D66</f>
        <v>2535.0194507399997</v>
      </c>
      <c r="E65" s="162">
        <f>D65/12</f>
        <v>211.25162089499997</v>
      </c>
      <c r="F65" s="161">
        <f t="shared" si="31"/>
        <v>7587.065669679374</v>
      </c>
      <c r="G65" s="264"/>
      <c r="H65" s="75">
        <v>0</v>
      </c>
      <c r="I65" s="160">
        <f t="shared" si="32"/>
        <v>0</v>
      </c>
      <c r="J65" s="159">
        <f t="shared" si="33"/>
        <v>0</v>
      </c>
      <c r="K65" s="52">
        <f t="shared" si="34"/>
        <v>0</v>
      </c>
      <c r="L65" s="146"/>
      <c r="M65" s="231" t="s">
        <v>47</v>
      </c>
      <c r="N65" s="269" t="str">
        <f>IF(AND(H65&gt;0,H66&gt;0),((I65+I66)/(H65+H66)),IF(AND(H65=0,H66&gt;0),C66,"--"))</f>
        <v>--</v>
      </c>
      <c r="O65" s="271" t="str">
        <f>IF(H66&gt;0,E66,"--")</f>
        <v>--</v>
      </c>
      <c r="P65" s="78"/>
      <c r="Q65" s="1"/>
      <c r="R65" s="157"/>
      <c r="S65" s="79"/>
    </row>
    <row r="66" spans="1:19" x14ac:dyDescent="0.25">
      <c r="A66" s="31"/>
      <c r="B66" s="165" t="s">
        <v>59</v>
      </c>
      <c r="C66" s="164">
        <f t="shared" si="29"/>
        <v>7793.1059999999989</v>
      </c>
      <c r="D66" s="163">
        <f t="shared" si="30"/>
        <v>2535.0194507399997</v>
      </c>
      <c r="E66" s="162">
        <f>D66/12</f>
        <v>211.25162089499997</v>
      </c>
      <c r="F66" s="161">
        <f t="shared" si="31"/>
        <v>8004.3576208949989</v>
      </c>
      <c r="G66" s="264"/>
      <c r="H66" s="75">
        <v>0</v>
      </c>
      <c r="I66" s="160">
        <f t="shared" si="32"/>
        <v>0</v>
      </c>
      <c r="J66" s="159">
        <f t="shared" si="33"/>
        <v>0</v>
      </c>
      <c r="K66" s="158">
        <f t="shared" si="34"/>
        <v>0</v>
      </c>
      <c r="L66" s="146"/>
      <c r="M66" s="232"/>
      <c r="N66" s="270"/>
      <c r="O66" s="272"/>
      <c r="Q66" s="1"/>
      <c r="R66" s="157"/>
      <c r="S66" s="79"/>
    </row>
    <row r="67" spans="1:19" x14ac:dyDescent="0.25">
      <c r="A67" s="31"/>
      <c r="B67" s="17">
        <v>2026</v>
      </c>
      <c r="C67" s="25">
        <f t="shared" si="29"/>
        <v>7793.1059999999989</v>
      </c>
      <c r="D67" s="96">
        <f t="shared" si="30"/>
        <v>2535.0194507399997</v>
      </c>
      <c r="E67" s="100">
        <f>D67/12</f>
        <v>211.25162089499997</v>
      </c>
      <c r="F67" s="52">
        <f t="shared" si="31"/>
        <v>8004.3576208949989</v>
      </c>
      <c r="G67" s="264"/>
      <c r="H67" s="75">
        <v>0</v>
      </c>
      <c r="I67" s="8">
        <f t="shared" si="32"/>
        <v>0</v>
      </c>
      <c r="J67" s="84">
        <f t="shared" si="33"/>
        <v>0</v>
      </c>
      <c r="K67" s="52">
        <f t="shared" si="34"/>
        <v>0</v>
      </c>
      <c r="L67" s="146"/>
      <c r="M67" s="233" t="s">
        <v>46</v>
      </c>
      <c r="N67" s="145" t="str">
        <f>IF(H67&gt;0,C67, "--")</f>
        <v>--</v>
      </c>
      <c r="O67" s="144" t="str">
        <f>IF(H67&gt;0,E67,"--")</f>
        <v>--</v>
      </c>
      <c r="Q67" s="1"/>
      <c r="R67" s="157"/>
      <c r="S67" s="79"/>
    </row>
    <row r="68" spans="1:19" x14ac:dyDescent="0.25">
      <c r="A68" s="31"/>
      <c r="B68" s="17">
        <v>2027</v>
      </c>
      <c r="C68" s="25">
        <f t="shared" si="29"/>
        <v>7793.1059999999989</v>
      </c>
      <c r="D68" s="96">
        <f t="shared" si="30"/>
        <v>2535.0194507399997</v>
      </c>
      <c r="E68" s="100">
        <f>D68/12</f>
        <v>211.25162089499997</v>
      </c>
      <c r="F68" s="52">
        <f t="shared" si="31"/>
        <v>8004.3576208949989</v>
      </c>
      <c r="G68" s="264"/>
      <c r="H68" s="75">
        <v>0</v>
      </c>
      <c r="I68" s="8">
        <f t="shared" si="32"/>
        <v>0</v>
      </c>
      <c r="J68" s="84">
        <f t="shared" si="33"/>
        <v>0</v>
      </c>
      <c r="K68" s="52">
        <f t="shared" si="34"/>
        <v>0</v>
      </c>
      <c r="L68" s="146"/>
      <c r="M68" s="233" t="s">
        <v>45</v>
      </c>
      <c r="N68" s="145" t="str">
        <f>IF(H68&gt;0,C68,"--")</f>
        <v>--</v>
      </c>
      <c r="O68" s="144" t="str">
        <f>IF(H68&gt;0,E68,"--")</f>
        <v>--</v>
      </c>
      <c r="Q68" s="1"/>
      <c r="R68" s="157"/>
      <c r="S68" s="79"/>
    </row>
    <row r="69" spans="1:19" x14ac:dyDescent="0.25">
      <c r="A69" s="66"/>
      <c r="B69" s="20"/>
      <c r="C69" s="40"/>
      <c r="D69" s="86"/>
      <c r="E69" s="90"/>
      <c r="F69" s="41"/>
      <c r="G69" s="76"/>
      <c r="H69" s="69"/>
      <c r="I69" s="24"/>
      <c r="J69" s="86"/>
      <c r="K69" s="70"/>
      <c r="L69" s="146"/>
      <c r="M69" s="234"/>
      <c r="N69" s="175"/>
      <c r="O69" s="174"/>
      <c r="Q69" s="173"/>
      <c r="R69" s="173"/>
      <c r="S69" s="79"/>
    </row>
    <row r="70" spans="1:19" x14ac:dyDescent="0.25">
      <c r="A70" s="31" t="s">
        <v>12</v>
      </c>
      <c r="B70" s="172" t="s">
        <v>38</v>
      </c>
      <c r="C70" s="171">
        <f t="shared" ref="C70:C75" si="35">E31/100%*$F$46</f>
        <v>7963.9942499999997</v>
      </c>
      <c r="D70" s="170">
        <f t="shared" ref="D70:D75" si="36">C70*0.32529</f>
        <v>2590.6076895824999</v>
      </c>
      <c r="E70" s="169">
        <f>(D70/12)+120*F46</f>
        <v>335.88397413187499</v>
      </c>
      <c r="F70" s="168">
        <f t="shared" ref="F70:F75" si="37">(E31+G31)*$F$46</f>
        <v>8299.878224131875</v>
      </c>
      <c r="G70" s="76"/>
      <c r="H70" s="75">
        <v>0</v>
      </c>
      <c r="I70" s="167">
        <f t="shared" ref="I70:I75" si="38">C70*H70</f>
        <v>0</v>
      </c>
      <c r="J70" s="166">
        <f t="shared" ref="J70:J75" si="39">E70*H70</f>
        <v>0</v>
      </c>
      <c r="K70" s="158">
        <f t="shared" ref="K70:K75" si="40">(I70+J70)</f>
        <v>0</v>
      </c>
      <c r="L70" s="146"/>
      <c r="M70" s="230">
        <v>2024</v>
      </c>
      <c r="N70" s="265" t="str">
        <f>IF(AND(H70&gt;0,H71&gt;0),((I70+I71)/(H70+H71)),IF(AND(H70=0,H71&gt;0),C71,"--"))</f>
        <v>--</v>
      </c>
      <c r="O70" s="267" t="str">
        <f>IF(AND(H70&gt;0,H71&gt;0),(E70-(120*F46)+(((120*F46)*H70)/(H70+H71))),IF(AND(H70=0,H71&gt;0),E71,"--"))</f>
        <v>--</v>
      </c>
      <c r="P70" s="78"/>
      <c r="Q70" s="1"/>
      <c r="R70" s="1"/>
      <c r="S70" s="79"/>
    </row>
    <row r="71" spans="1:19" x14ac:dyDescent="0.25">
      <c r="A71" s="31"/>
      <c r="B71" s="172" t="s">
        <v>49</v>
      </c>
      <c r="C71" s="171">
        <f t="shared" si="35"/>
        <v>8218.9942499999997</v>
      </c>
      <c r="D71" s="170">
        <f>D70</f>
        <v>2590.6076895824999</v>
      </c>
      <c r="E71" s="169">
        <f>D71/12</f>
        <v>215.88397413187499</v>
      </c>
      <c r="F71" s="168">
        <f t="shared" si="37"/>
        <v>8441.7906366318748</v>
      </c>
      <c r="G71" s="76"/>
      <c r="H71" s="75">
        <v>0</v>
      </c>
      <c r="I71" s="167">
        <f t="shared" si="38"/>
        <v>0</v>
      </c>
      <c r="J71" s="166">
        <f t="shared" si="39"/>
        <v>0</v>
      </c>
      <c r="K71" s="158">
        <f t="shared" si="40"/>
        <v>0</v>
      </c>
      <c r="L71" s="146"/>
      <c r="M71" s="230"/>
      <c r="N71" s="266"/>
      <c r="O71" s="268"/>
      <c r="P71" s="78"/>
      <c r="Q71" s="1"/>
      <c r="R71" s="157"/>
      <c r="S71" s="79"/>
    </row>
    <row r="72" spans="1:19" x14ac:dyDescent="0.25">
      <c r="A72" s="31"/>
      <c r="B72" s="165" t="s">
        <v>48</v>
      </c>
      <c r="C72" s="164">
        <f t="shared" si="35"/>
        <v>8218.9942499999997</v>
      </c>
      <c r="D72" s="163">
        <f>D73</f>
        <v>2820.6002432475002</v>
      </c>
      <c r="E72" s="162">
        <f>D72/12</f>
        <v>235.05002027062503</v>
      </c>
      <c r="F72" s="161">
        <f t="shared" si="37"/>
        <v>8441.7906366318748</v>
      </c>
      <c r="G72" s="76"/>
      <c r="H72" s="75">
        <v>0</v>
      </c>
      <c r="I72" s="160">
        <f t="shared" si="38"/>
        <v>0</v>
      </c>
      <c r="J72" s="159">
        <f t="shared" si="39"/>
        <v>0</v>
      </c>
      <c r="K72" s="158">
        <f t="shared" si="40"/>
        <v>0</v>
      </c>
      <c r="L72" s="146"/>
      <c r="M72" s="231" t="s">
        <v>47</v>
      </c>
      <c r="N72" s="269" t="str">
        <f>IF(AND(H72&gt;0,H73&gt;0),((I72+I73)/(H72+H73)),IF(AND(H72=0,H73&gt;0),C73,"--"))</f>
        <v>--</v>
      </c>
      <c r="O72" s="271" t="str">
        <f>IF(H73&gt;0,E73,"--")</f>
        <v>--</v>
      </c>
      <c r="Q72" s="1"/>
      <c r="R72" s="157"/>
      <c r="S72" s="79"/>
    </row>
    <row r="73" spans="1:19" x14ac:dyDescent="0.25">
      <c r="A73" s="31"/>
      <c r="B73" s="165" t="s">
        <v>59</v>
      </c>
      <c r="C73" s="164">
        <f t="shared" si="35"/>
        <v>8671.0327500000003</v>
      </c>
      <c r="D73" s="163">
        <f t="shared" si="36"/>
        <v>2820.6002432475002</v>
      </c>
      <c r="E73" s="162">
        <f>D73/12</f>
        <v>235.05002027062503</v>
      </c>
      <c r="F73" s="161">
        <f t="shared" si="37"/>
        <v>8906.0827702706247</v>
      </c>
      <c r="G73" s="76"/>
      <c r="H73" s="75">
        <v>0</v>
      </c>
      <c r="I73" s="160">
        <f t="shared" si="38"/>
        <v>0</v>
      </c>
      <c r="J73" s="159">
        <f t="shared" si="39"/>
        <v>0</v>
      </c>
      <c r="K73" s="158">
        <f t="shared" si="40"/>
        <v>0</v>
      </c>
      <c r="L73" s="146"/>
      <c r="M73" s="232"/>
      <c r="N73" s="270"/>
      <c r="O73" s="272"/>
      <c r="Q73" s="1"/>
      <c r="R73" s="157"/>
      <c r="S73" s="79"/>
    </row>
    <row r="74" spans="1:19" x14ac:dyDescent="0.25">
      <c r="A74" s="29"/>
      <c r="B74" s="17">
        <v>2026</v>
      </c>
      <c r="C74" s="25">
        <f t="shared" si="35"/>
        <v>8671.0327500000003</v>
      </c>
      <c r="D74" s="96">
        <f t="shared" si="36"/>
        <v>2820.6002432475002</v>
      </c>
      <c r="E74" s="100">
        <f>D74/12</f>
        <v>235.05002027062503</v>
      </c>
      <c r="F74" s="52">
        <f t="shared" si="37"/>
        <v>8906.0827702706247</v>
      </c>
      <c r="G74" s="76"/>
      <c r="H74" s="75">
        <v>0</v>
      </c>
      <c r="I74" s="8">
        <f t="shared" si="38"/>
        <v>0</v>
      </c>
      <c r="J74" s="84">
        <f t="shared" si="39"/>
        <v>0</v>
      </c>
      <c r="K74" s="52">
        <f t="shared" si="40"/>
        <v>0</v>
      </c>
      <c r="L74" s="146"/>
      <c r="M74" s="233" t="s">
        <v>46</v>
      </c>
      <c r="N74" s="145" t="str">
        <f>IF(H74&gt;0,C74, "--")</f>
        <v>--</v>
      </c>
      <c r="O74" s="144" t="str">
        <f>IF(H74&gt;0,E74,"--")</f>
        <v>--</v>
      </c>
      <c r="Q74" s="1"/>
      <c r="R74" s="157"/>
      <c r="S74" s="79"/>
    </row>
    <row r="75" spans="1:19" x14ac:dyDescent="0.25">
      <c r="A75" s="29"/>
      <c r="B75" s="17">
        <v>2027</v>
      </c>
      <c r="C75" s="25">
        <f t="shared" si="35"/>
        <v>8671.0327500000003</v>
      </c>
      <c r="D75" s="96">
        <f t="shared" si="36"/>
        <v>2820.6002432475002</v>
      </c>
      <c r="E75" s="100">
        <f>D75/12</f>
        <v>235.05002027062503</v>
      </c>
      <c r="F75" s="52">
        <f t="shared" si="37"/>
        <v>8906.0827702706247</v>
      </c>
      <c r="G75" s="76"/>
      <c r="H75" s="75">
        <v>0</v>
      </c>
      <c r="I75" s="8">
        <f t="shared" si="38"/>
        <v>0</v>
      </c>
      <c r="J75" s="84">
        <f t="shared" si="39"/>
        <v>0</v>
      </c>
      <c r="K75" s="52">
        <f t="shared" si="40"/>
        <v>0</v>
      </c>
      <c r="L75" s="146"/>
      <c r="M75" s="233" t="s">
        <v>45</v>
      </c>
      <c r="N75" s="145" t="str">
        <f>IF(H75&gt;0,C75,"--")</f>
        <v>--</v>
      </c>
      <c r="O75" s="144" t="str">
        <f>IF(H75&gt;0,E75,"--")</f>
        <v>--</v>
      </c>
      <c r="Q75" s="1"/>
      <c r="R75" s="157"/>
      <c r="S75" s="79"/>
    </row>
    <row r="76" spans="1:19" x14ac:dyDescent="0.25">
      <c r="A76" s="113"/>
      <c r="B76" s="114"/>
      <c r="C76" s="115"/>
      <c r="D76" s="116"/>
      <c r="E76" s="117"/>
      <c r="F76" s="118"/>
      <c r="G76" s="76"/>
      <c r="H76" s="119"/>
      <c r="I76" s="120"/>
      <c r="J76" s="116"/>
      <c r="K76" s="121"/>
      <c r="L76" s="146"/>
      <c r="M76" s="234"/>
      <c r="N76" s="175"/>
      <c r="O76" s="174"/>
      <c r="Q76" s="173"/>
      <c r="R76" s="173"/>
      <c r="S76" s="79"/>
    </row>
    <row r="77" spans="1:19" x14ac:dyDescent="0.25">
      <c r="A77" s="31" t="s">
        <v>37</v>
      </c>
      <c r="B77" s="172" t="s">
        <v>38</v>
      </c>
      <c r="C77" s="171">
        <f t="shared" ref="C77:C82" si="41">E38/100%*$F$46</f>
        <v>8202.9292499999992</v>
      </c>
      <c r="D77" s="170">
        <f t="shared" ref="D77:D82" si="42">C77*0.32529</f>
        <v>2668.3308557324999</v>
      </c>
      <c r="E77" s="169">
        <f>(D77/12)+120*F46</f>
        <v>342.36090464437495</v>
      </c>
      <c r="F77" s="168">
        <f t="shared" ref="F77:F82" si="43">(E38+G38)*$F$46</f>
        <v>8545.2901546443736</v>
      </c>
      <c r="G77" s="76"/>
      <c r="H77" s="75">
        <v>0</v>
      </c>
      <c r="I77" s="167">
        <f t="shared" ref="I77:I82" si="44">C77*H77</f>
        <v>0</v>
      </c>
      <c r="J77" s="166">
        <f t="shared" ref="J77:J82" si="45">E77*H77</f>
        <v>0</v>
      </c>
      <c r="K77" s="158">
        <f t="shared" ref="K77:K82" si="46">(I77+J77)</f>
        <v>0</v>
      </c>
      <c r="L77" s="146"/>
      <c r="M77" s="230">
        <v>2024</v>
      </c>
      <c r="N77" s="265" t="str">
        <f>IF(AND(H77&gt;0,H78&gt;0),((I77+I78)/(H77+H78)),IF(AND(H77=0,H78&gt;0),C78,"--"))</f>
        <v>--</v>
      </c>
      <c r="O77" s="267" t="str">
        <f>IF(AND(H77&gt;0,H78&gt;0),(E77-(120*F46)+(((120*F46)*H77)/(H77+H78))),IF(AND(H77=0,H78&gt;0),E78,"--"))</f>
        <v>--</v>
      </c>
      <c r="P77" s="78"/>
      <c r="Q77" s="1"/>
      <c r="R77" s="1"/>
      <c r="S77" s="79"/>
    </row>
    <row r="78" spans="1:19" x14ac:dyDescent="0.25">
      <c r="A78" s="31"/>
      <c r="B78" s="172" t="s">
        <v>49</v>
      </c>
      <c r="C78" s="171">
        <f t="shared" si="41"/>
        <v>8457.9292499999992</v>
      </c>
      <c r="D78" s="170">
        <f>D77</f>
        <v>2668.3308557324999</v>
      </c>
      <c r="E78" s="169">
        <f>D78/12</f>
        <v>222.36090464437498</v>
      </c>
      <c r="F78" s="168">
        <f t="shared" si="43"/>
        <v>8687.2025671443735</v>
      </c>
      <c r="G78" s="76"/>
      <c r="H78" s="75">
        <v>0</v>
      </c>
      <c r="I78" s="167">
        <f t="shared" si="44"/>
        <v>0</v>
      </c>
      <c r="J78" s="166">
        <f t="shared" si="45"/>
        <v>0</v>
      </c>
      <c r="K78" s="158">
        <f t="shared" si="46"/>
        <v>0</v>
      </c>
      <c r="L78" s="146"/>
      <c r="M78" s="230"/>
      <c r="N78" s="266"/>
      <c r="O78" s="268"/>
      <c r="P78" s="78"/>
      <c r="Q78" s="1"/>
      <c r="R78" s="157"/>
      <c r="S78" s="79"/>
    </row>
    <row r="79" spans="1:19" x14ac:dyDescent="0.25">
      <c r="A79" s="31"/>
      <c r="B79" s="165" t="s">
        <v>48</v>
      </c>
      <c r="C79" s="164">
        <f t="shared" si="41"/>
        <v>8457.9292499999992</v>
      </c>
      <c r="D79" s="163">
        <f>D80</f>
        <v>2902.5994277700001</v>
      </c>
      <c r="E79" s="162">
        <f>D79/12</f>
        <v>241.8832856475</v>
      </c>
      <c r="F79" s="161">
        <f t="shared" si="43"/>
        <v>8687.2025671443735</v>
      </c>
      <c r="G79" s="76"/>
      <c r="H79" s="75">
        <v>0</v>
      </c>
      <c r="I79" s="160">
        <f t="shared" si="44"/>
        <v>0</v>
      </c>
      <c r="J79" s="159">
        <f t="shared" si="45"/>
        <v>0</v>
      </c>
      <c r="K79" s="158">
        <f t="shared" si="46"/>
        <v>0</v>
      </c>
      <c r="L79" s="146"/>
      <c r="M79" s="231" t="s">
        <v>47</v>
      </c>
      <c r="N79" s="269" t="str">
        <f>IF(AND(H79&gt;0,H80&gt;0),((I79+I80)/(H79+H80)),IF(AND(H79=0,H80&gt;0),C80,"--"))</f>
        <v>--</v>
      </c>
      <c r="O79" s="271" t="str">
        <f>IF(H80&gt;0,E80,"--")</f>
        <v>--</v>
      </c>
      <c r="Q79" s="1"/>
      <c r="R79" s="157"/>
      <c r="S79" s="79"/>
    </row>
    <row r="80" spans="1:19" x14ac:dyDescent="0.25">
      <c r="A80" s="31"/>
      <c r="B80" s="165" t="s">
        <v>59</v>
      </c>
      <c r="C80" s="164">
        <f t="shared" si="41"/>
        <v>8923.1129999999994</v>
      </c>
      <c r="D80" s="163">
        <f t="shared" si="42"/>
        <v>2902.5994277700001</v>
      </c>
      <c r="E80" s="162">
        <f>D80/12</f>
        <v>241.8832856475</v>
      </c>
      <c r="F80" s="161">
        <f t="shared" si="43"/>
        <v>9164.9962856474995</v>
      </c>
      <c r="G80" s="76"/>
      <c r="H80" s="75">
        <v>0</v>
      </c>
      <c r="I80" s="160">
        <f t="shared" si="44"/>
        <v>0</v>
      </c>
      <c r="J80" s="159">
        <f t="shared" si="45"/>
        <v>0</v>
      </c>
      <c r="K80" s="158">
        <f t="shared" si="46"/>
        <v>0</v>
      </c>
      <c r="L80" s="146"/>
      <c r="M80" s="232"/>
      <c r="N80" s="270"/>
      <c r="O80" s="272"/>
      <c r="Q80" s="1"/>
      <c r="R80" s="157"/>
      <c r="S80" s="79"/>
    </row>
    <row r="81" spans="1:19" x14ac:dyDescent="0.25">
      <c r="A81" s="29"/>
      <c r="B81" s="17">
        <v>2026</v>
      </c>
      <c r="C81" s="25">
        <f t="shared" si="41"/>
        <v>8923.1129999999994</v>
      </c>
      <c r="D81" s="96">
        <f t="shared" si="42"/>
        <v>2902.5994277700001</v>
      </c>
      <c r="E81" s="100">
        <f>D81/12</f>
        <v>241.8832856475</v>
      </c>
      <c r="F81" s="52">
        <f t="shared" si="43"/>
        <v>9164.9962856474995</v>
      </c>
      <c r="G81" s="76"/>
      <c r="H81" s="75">
        <v>0</v>
      </c>
      <c r="I81" s="8">
        <f t="shared" si="44"/>
        <v>0</v>
      </c>
      <c r="J81" s="84">
        <f t="shared" si="45"/>
        <v>0</v>
      </c>
      <c r="K81" s="158">
        <f t="shared" si="46"/>
        <v>0</v>
      </c>
      <c r="L81" s="146"/>
      <c r="M81" s="233" t="s">
        <v>46</v>
      </c>
      <c r="N81" s="145" t="str">
        <f>IF(H81&gt;0,C81, "--")</f>
        <v>--</v>
      </c>
      <c r="O81" s="144" t="str">
        <f>IF(H81&gt;0,E81,"--")</f>
        <v>--</v>
      </c>
      <c r="Q81" s="1"/>
      <c r="R81" s="157"/>
      <c r="S81" s="79"/>
    </row>
    <row r="82" spans="1:19" ht="15.75" thickBot="1" x14ac:dyDescent="0.3">
      <c r="A82" s="81"/>
      <c r="B82" s="156">
        <v>2027</v>
      </c>
      <c r="C82" s="155">
        <f t="shared" si="41"/>
        <v>8923.1129999999994</v>
      </c>
      <c r="D82" s="154">
        <f t="shared" si="42"/>
        <v>2902.5994277700001</v>
      </c>
      <c r="E82" s="153">
        <f>D82/12</f>
        <v>241.8832856475</v>
      </c>
      <c r="F82" s="152">
        <f t="shared" si="43"/>
        <v>9164.9962856474995</v>
      </c>
      <c r="G82" s="151"/>
      <c r="H82" s="150">
        <v>0</v>
      </c>
      <c r="I82" s="149">
        <f t="shared" si="44"/>
        <v>0</v>
      </c>
      <c r="J82" s="148">
        <f t="shared" si="45"/>
        <v>0</v>
      </c>
      <c r="K82" s="147">
        <f t="shared" si="46"/>
        <v>0</v>
      </c>
      <c r="L82" s="146"/>
      <c r="M82" s="233" t="s">
        <v>45</v>
      </c>
      <c r="N82" s="145" t="str">
        <f>IF(H82&gt;0,C82,"--")</f>
        <v>--</v>
      </c>
      <c r="O82" s="144" t="str">
        <f>IF(H82&gt;0,E82,"--")</f>
        <v>--</v>
      </c>
      <c r="Q82" s="1"/>
      <c r="R82" s="1"/>
      <c r="S82" s="79"/>
    </row>
    <row r="83" spans="1:19" ht="16.5" thickTop="1" thickBot="1" x14ac:dyDescent="0.3">
      <c r="C83" s="143"/>
      <c r="D83" s="143"/>
      <c r="H83" s="143"/>
      <c r="L83" s="142"/>
      <c r="M83" s="141"/>
      <c r="N83" s="140"/>
      <c r="O83" s="139"/>
      <c r="Q83" s="79"/>
      <c r="R83" s="79"/>
      <c r="S83" s="79"/>
    </row>
    <row r="84" spans="1:19" x14ac:dyDescent="0.25">
      <c r="L84" s="79"/>
      <c r="M84" s="138"/>
      <c r="N84" s="137"/>
      <c r="Q84" s="79"/>
      <c r="R84" s="79"/>
      <c r="S84" s="79"/>
    </row>
    <row r="85" spans="1:19" x14ac:dyDescent="0.25">
      <c r="L85" s="79"/>
      <c r="M85" s="136"/>
      <c r="Q85" s="79"/>
      <c r="R85" s="79"/>
      <c r="S85" s="79"/>
    </row>
    <row r="86" spans="1:19" x14ac:dyDescent="0.25">
      <c r="M86" s="136"/>
      <c r="N86" s="2"/>
    </row>
  </sheetData>
  <mergeCells count="61">
    <mergeCell ref="N77:N78"/>
    <mergeCell ref="O77:O78"/>
    <mergeCell ref="N79:N80"/>
    <mergeCell ref="O79:O80"/>
    <mergeCell ref="O63:O64"/>
    <mergeCell ref="N65:N66"/>
    <mergeCell ref="O65:O66"/>
    <mergeCell ref="N70:N71"/>
    <mergeCell ref="O70:O71"/>
    <mergeCell ref="N72:N73"/>
    <mergeCell ref="O72:O73"/>
    <mergeCell ref="O58:O59"/>
    <mergeCell ref="G41:H41"/>
    <mergeCell ref="G42:H42"/>
    <mergeCell ref="G43:H43"/>
    <mergeCell ref="O49:O50"/>
    <mergeCell ref="N51:N52"/>
    <mergeCell ref="O51:O52"/>
    <mergeCell ref="N56:N57"/>
    <mergeCell ref="O56:O57"/>
    <mergeCell ref="C46:E46"/>
    <mergeCell ref="G46:G68"/>
    <mergeCell ref="N49:N50"/>
    <mergeCell ref="N63:N64"/>
    <mergeCell ref="G35:H35"/>
    <mergeCell ref="G36:H36"/>
    <mergeCell ref="G37:H37"/>
    <mergeCell ref="G38:H38"/>
    <mergeCell ref="G39:H39"/>
    <mergeCell ref="G40:H40"/>
    <mergeCell ref="N58:N59"/>
    <mergeCell ref="G34:H34"/>
    <mergeCell ref="G23:H23"/>
    <mergeCell ref="G24:H24"/>
    <mergeCell ref="G25:H25"/>
    <mergeCell ref="G26:H26"/>
    <mergeCell ref="G27:H27"/>
    <mergeCell ref="G28:H28"/>
    <mergeCell ref="G29:H29"/>
    <mergeCell ref="G30:H30"/>
    <mergeCell ref="G31:H31"/>
    <mergeCell ref="G32:H32"/>
    <mergeCell ref="G33:H33"/>
    <mergeCell ref="G22:H22"/>
    <mergeCell ref="G11:H11"/>
    <mergeCell ref="G12:H12"/>
    <mergeCell ref="G13:H13"/>
    <mergeCell ref="G14:H14"/>
    <mergeCell ref="G15:H15"/>
    <mergeCell ref="G16:H16"/>
    <mergeCell ref="G17:H17"/>
    <mergeCell ref="G18:H18"/>
    <mergeCell ref="G19:H19"/>
    <mergeCell ref="G20:H20"/>
    <mergeCell ref="G21:H21"/>
    <mergeCell ref="G10:H10"/>
    <mergeCell ref="C6:J6"/>
    <mergeCell ref="C7:D7"/>
    <mergeCell ref="E7:K7"/>
    <mergeCell ref="G8:H8"/>
    <mergeCell ref="G9:H9"/>
  </mergeCells>
  <dataValidations count="5">
    <dataValidation type="list" allowBlank="1" showInputMessage="1" showErrorMessage="1" sqref="H52 H59 H66 H73 H80">
      <formula1>"0,1, 2, 3, 4, 5, 6, 7, 8, 9, 10, 11"</formula1>
    </dataValidation>
    <dataValidation type="list" allowBlank="1" showInputMessage="1" showErrorMessage="1" sqref="H50 H57 H64 H71 H78">
      <formula1>"0,1, 2"</formula1>
    </dataValidation>
    <dataValidation type="list" allowBlank="1" showInputMessage="1" showErrorMessage="1" sqref="H51 H58 H65 H72 H79">
      <formula1>"0,1"</formula1>
    </dataValidation>
    <dataValidation type="list" allowBlank="1" showInputMessage="1" showErrorMessage="1" sqref="H49 H63 H70 H56 H77">
      <formula1>"0,1, 2, 3, 4, 5, 6, 7, 8, 9, 10,"</formula1>
    </dataValidation>
    <dataValidation type="list" allowBlank="1" showInputMessage="1" showErrorMessage="1" sqref="H60:H61 H53:H54 H67:H68 H74:H75 H81:H82">
      <formula1>"0,1, 2, 3, 4, 5, 6, 7, 8, 9, 10, 11, 12"</formula1>
    </dataValidation>
  </dataValidations>
  <pageMargins left="0.7" right="0.7" top="0.78740157499999996" bottom="0.78740157499999996" header="0.3" footer="0.3"/>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86"/>
  <sheetViews>
    <sheetView topLeftCell="A46" zoomScale="80" zoomScaleNormal="80" workbookViewId="0">
      <selection activeCell="D62" sqref="D62"/>
    </sheetView>
  </sheetViews>
  <sheetFormatPr baseColWidth="10" defaultRowHeight="15" x14ac:dyDescent="0.25"/>
  <cols>
    <col min="1" max="1" width="11.42578125" customWidth="1"/>
    <col min="2" max="2" width="16.5703125" bestFit="1" customWidth="1"/>
    <col min="4" max="4" width="19.42578125" customWidth="1"/>
    <col min="5" max="5" width="23.5703125" customWidth="1"/>
    <col min="6" max="6" width="20.5703125" customWidth="1"/>
    <col min="7" max="7" width="1.5703125" customWidth="1"/>
    <col min="8" max="8" width="23" bestFit="1" customWidth="1"/>
    <col min="9" max="9" width="12.28515625" bestFit="1" customWidth="1"/>
    <col min="10" max="10" width="17.42578125" bestFit="1" customWidth="1"/>
    <col min="11" max="11" width="14.7109375" bestFit="1" customWidth="1"/>
    <col min="12" max="12" width="9" customWidth="1"/>
    <col min="13" max="13" width="14.7109375" style="7" customWidth="1"/>
    <col min="14" max="14" width="44.85546875" customWidth="1"/>
    <col min="15" max="15" width="43.28515625" customWidth="1"/>
    <col min="17" max="17" width="23.85546875" customWidth="1"/>
    <col min="18" max="18" width="22.5703125" customWidth="1"/>
  </cols>
  <sheetData>
    <row r="1" spans="1:16" ht="21" x14ac:dyDescent="0.35">
      <c r="A1" s="23" t="s">
        <v>15</v>
      </c>
      <c r="B1" s="7"/>
      <c r="C1" s="13"/>
      <c r="I1" s="9"/>
    </row>
    <row r="2" spans="1:16" x14ac:dyDescent="0.25">
      <c r="A2" s="4" t="s">
        <v>62</v>
      </c>
      <c r="B2" s="3"/>
      <c r="C2" s="12"/>
      <c r="D2" s="3"/>
      <c r="E2" s="3"/>
      <c r="F2" s="3"/>
      <c r="G2" s="3"/>
      <c r="H2" s="3"/>
      <c r="I2" s="9"/>
      <c r="J2" s="3"/>
      <c r="K2" s="3"/>
      <c r="M2" s="5"/>
      <c r="N2" s="3"/>
      <c r="O2" s="3"/>
      <c r="P2" s="3"/>
    </row>
    <row r="3" spans="1:16" x14ac:dyDescent="0.25">
      <c r="B3" s="5"/>
      <c r="C3" s="13"/>
      <c r="D3" s="1"/>
      <c r="E3" s="2"/>
      <c r="I3" s="9"/>
    </row>
    <row r="4" spans="1:16" x14ac:dyDescent="0.25">
      <c r="A4" s="19" t="s">
        <v>9</v>
      </c>
      <c r="B4" s="6"/>
      <c r="C4" s="14"/>
      <c r="D4" s="1"/>
      <c r="E4" s="2"/>
      <c r="I4" s="9"/>
    </row>
    <row r="5" spans="1:16" ht="15.75" thickBot="1" x14ac:dyDescent="0.3">
      <c r="B5" s="7"/>
      <c r="C5" s="13"/>
      <c r="D5" s="1"/>
      <c r="E5" s="2"/>
      <c r="I5" s="9"/>
    </row>
    <row r="6" spans="1:16" ht="15.75" thickBot="1" x14ac:dyDescent="0.3">
      <c r="B6" s="7"/>
      <c r="C6" s="244" t="s">
        <v>18</v>
      </c>
      <c r="D6" s="245"/>
      <c r="E6" s="245"/>
      <c r="F6" s="245"/>
      <c r="G6" s="245"/>
      <c r="H6" s="245"/>
      <c r="I6" s="245"/>
      <c r="J6" s="245"/>
      <c r="K6" s="133"/>
    </row>
    <row r="7" spans="1:16" ht="15.75" thickBot="1" x14ac:dyDescent="0.3">
      <c r="B7" s="7"/>
      <c r="C7" s="246" t="s">
        <v>30</v>
      </c>
      <c r="D7" s="247"/>
      <c r="E7" s="248" t="s">
        <v>31</v>
      </c>
      <c r="F7" s="249"/>
      <c r="G7" s="249"/>
      <c r="H7" s="249"/>
      <c r="I7" s="249"/>
      <c r="J7" s="249"/>
      <c r="K7" s="250"/>
    </row>
    <row r="8" spans="1:16" ht="60" x14ac:dyDescent="0.25">
      <c r="A8" s="59" t="s">
        <v>7</v>
      </c>
      <c r="B8" s="205" t="s">
        <v>5</v>
      </c>
      <c r="C8" s="211" t="s">
        <v>1</v>
      </c>
      <c r="D8" s="77" t="s">
        <v>17</v>
      </c>
      <c r="E8" s="134" t="s">
        <v>4</v>
      </c>
      <c r="F8" s="38" t="s">
        <v>63</v>
      </c>
      <c r="G8" s="251" t="s">
        <v>57</v>
      </c>
      <c r="H8" s="252"/>
      <c r="I8" s="60" t="s">
        <v>6</v>
      </c>
      <c r="J8" s="38" t="s">
        <v>8</v>
      </c>
      <c r="K8" s="37" t="s">
        <v>0</v>
      </c>
    </row>
    <row r="9" spans="1:16" x14ac:dyDescent="0.25">
      <c r="A9" s="66"/>
      <c r="B9" s="206"/>
      <c r="C9" s="212"/>
      <c r="D9" s="80"/>
      <c r="E9" s="135"/>
      <c r="F9" s="21"/>
      <c r="G9" s="253"/>
      <c r="H9" s="254"/>
      <c r="I9" s="22"/>
      <c r="J9" s="21"/>
      <c r="K9" s="67"/>
    </row>
    <row r="10" spans="1:16" x14ac:dyDescent="0.25">
      <c r="A10" s="31" t="s">
        <v>2</v>
      </c>
      <c r="B10" s="220" t="s">
        <v>38</v>
      </c>
      <c r="C10" s="218">
        <v>5394.35</v>
      </c>
      <c r="D10" s="95">
        <f>C10*0.32529</f>
        <v>1754.7281115000003</v>
      </c>
      <c r="E10" s="83">
        <f t="shared" ref="E10:E15" si="0">C10*1.275</f>
        <v>6877.7962500000003</v>
      </c>
      <c r="F10" s="96">
        <f>E10*0.32529</f>
        <v>2237.2783421625004</v>
      </c>
      <c r="G10" s="242">
        <f>F10/12+ 120</f>
        <v>306.43986184687503</v>
      </c>
      <c r="H10" s="243"/>
      <c r="I10" s="10">
        <v>1</v>
      </c>
      <c r="J10" s="50">
        <f t="shared" ref="J10:J15" si="1">(E10+G10)*I10</f>
        <v>7184.2361118468752</v>
      </c>
      <c r="K10" s="26">
        <f t="shared" ref="K10:K15" si="2">J10*12</f>
        <v>86210.833342162499</v>
      </c>
    </row>
    <row r="11" spans="1:16" x14ac:dyDescent="0.25">
      <c r="A11" s="31"/>
      <c r="B11" s="220" t="s">
        <v>49</v>
      </c>
      <c r="C11" s="218">
        <v>5594.35</v>
      </c>
      <c r="D11" s="95">
        <f t="shared" ref="D11:D43" si="3">C11*0.32529</f>
        <v>1819.7861115000003</v>
      </c>
      <c r="E11" s="83">
        <f t="shared" si="0"/>
        <v>7132.7962500000003</v>
      </c>
      <c r="F11" s="96">
        <f t="shared" ref="F11:F43" si="4">E11*0.32529</f>
        <v>2320.2272921625004</v>
      </c>
      <c r="G11" s="255">
        <f>F11/12</f>
        <v>193.35227434687502</v>
      </c>
      <c r="H11" s="256"/>
      <c r="I11" s="10">
        <v>1</v>
      </c>
      <c r="J11" s="50">
        <f t="shared" si="1"/>
        <v>7326.1485243468751</v>
      </c>
      <c r="K11" s="26">
        <f t="shared" si="2"/>
        <v>87913.782292162505</v>
      </c>
    </row>
    <row r="12" spans="1:16" x14ac:dyDescent="0.25">
      <c r="A12" s="31"/>
      <c r="B12" s="220" t="s">
        <v>48</v>
      </c>
      <c r="C12" s="218">
        <v>5594.35</v>
      </c>
      <c r="D12" s="95">
        <f t="shared" si="3"/>
        <v>1819.7861115000003</v>
      </c>
      <c r="E12" s="83">
        <f t="shared" si="0"/>
        <v>7132.7962500000003</v>
      </c>
      <c r="F12" s="96">
        <f>E12*0.32529</f>
        <v>2320.2272921625004</v>
      </c>
      <c r="G12" s="255">
        <f>F12/12</f>
        <v>193.35227434687502</v>
      </c>
      <c r="H12" s="256"/>
      <c r="I12" s="10">
        <v>1</v>
      </c>
      <c r="J12" s="50">
        <f t="shared" si="1"/>
        <v>7326.1485243468751</v>
      </c>
      <c r="K12" s="26">
        <f t="shared" si="2"/>
        <v>87913.782292162505</v>
      </c>
    </row>
    <row r="13" spans="1:16" x14ac:dyDescent="0.25">
      <c r="A13" s="31"/>
      <c r="B13" s="221" t="s">
        <v>59</v>
      </c>
      <c r="C13" s="218">
        <v>5902.04</v>
      </c>
      <c r="D13" s="95">
        <f t="shared" si="3"/>
        <v>1919.8745916</v>
      </c>
      <c r="E13" s="83">
        <f t="shared" si="0"/>
        <v>7525.1009999999997</v>
      </c>
      <c r="F13" s="96">
        <f t="shared" si="4"/>
        <v>2447.84010429</v>
      </c>
      <c r="G13" s="255">
        <f>F13/12</f>
        <v>203.98667535749999</v>
      </c>
      <c r="H13" s="256"/>
      <c r="I13" s="10">
        <v>1</v>
      </c>
      <c r="J13" s="50">
        <f t="shared" si="1"/>
        <v>7729.0876753574994</v>
      </c>
      <c r="K13" s="26">
        <f t="shared" si="2"/>
        <v>92749.052104289993</v>
      </c>
    </row>
    <row r="14" spans="1:16" x14ac:dyDescent="0.25">
      <c r="A14" s="29"/>
      <c r="B14" s="222">
        <v>2026</v>
      </c>
      <c r="C14" s="218">
        <v>5902.04</v>
      </c>
      <c r="D14" s="95">
        <f t="shared" si="3"/>
        <v>1919.8745916</v>
      </c>
      <c r="E14" s="83">
        <f t="shared" si="0"/>
        <v>7525.1009999999997</v>
      </c>
      <c r="F14" s="96">
        <f t="shared" si="4"/>
        <v>2447.84010429</v>
      </c>
      <c r="G14" s="255">
        <f>F14/12</f>
        <v>203.98667535749999</v>
      </c>
      <c r="H14" s="256"/>
      <c r="I14" s="10">
        <v>1</v>
      </c>
      <c r="J14" s="50">
        <f t="shared" si="1"/>
        <v>7729.0876753574994</v>
      </c>
      <c r="K14" s="26">
        <f t="shared" si="2"/>
        <v>92749.052104289993</v>
      </c>
    </row>
    <row r="15" spans="1:16" x14ac:dyDescent="0.25">
      <c r="A15" s="29"/>
      <c r="B15" s="222">
        <v>2027</v>
      </c>
      <c r="C15" s="218">
        <v>5902.04</v>
      </c>
      <c r="D15" s="95">
        <f t="shared" si="3"/>
        <v>1919.8745916</v>
      </c>
      <c r="E15" s="83">
        <f t="shared" si="0"/>
        <v>7525.1009999999997</v>
      </c>
      <c r="F15" s="96">
        <f t="shared" si="4"/>
        <v>2447.84010429</v>
      </c>
      <c r="G15" s="255">
        <f>F15/12</f>
        <v>203.98667535749999</v>
      </c>
      <c r="H15" s="256"/>
      <c r="I15" s="10">
        <v>1</v>
      </c>
      <c r="J15" s="50">
        <f t="shared" si="1"/>
        <v>7729.0876753574994</v>
      </c>
      <c r="K15" s="26">
        <f t="shared" si="2"/>
        <v>92749.052104289993</v>
      </c>
      <c r="M15" s="189"/>
      <c r="N15" s="11"/>
      <c r="O15" s="11"/>
      <c r="P15" s="11"/>
    </row>
    <row r="16" spans="1:16" x14ac:dyDescent="0.25">
      <c r="A16" s="30"/>
      <c r="B16" s="223"/>
      <c r="C16" s="94"/>
      <c r="D16" s="204"/>
      <c r="E16" s="94"/>
      <c r="F16" s="227"/>
      <c r="G16" s="257"/>
      <c r="H16" s="258"/>
      <c r="I16" s="16"/>
      <c r="J16" s="51"/>
      <c r="K16" s="72"/>
    </row>
    <row r="17" spans="1:16" x14ac:dyDescent="0.25">
      <c r="A17" s="31" t="s">
        <v>3</v>
      </c>
      <c r="B17" s="220" t="s">
        <v>38</v>
      </c>
      <c r="C17" s="218">
        <v>5593.59</v>
      </c>
      <c r="D17" s="95">
        <f t="shared" si="3"/>
        <v>1819.5388911000002</v>
      </c>
      <c r="E17" s="83">
        <f t="shared" ref="E17:E22" si="5">C17*1.275</f>
        <v>7131.8272499999994</v>
      </c>
      <c r="F17" s="96">
        <f t="shared" si="4"/>
        <v>2319.9120861524998</v>
      </c>
      <c r="G17" s="242">
        <f>F17/12+120</f>
        <v>313.32600717937498</v>
      </c>
      <c r="H17" s="243"/>
      <c r="I17" s="10">
        <v>1</v>
      </c>
      <c r="J17" s="50">
        <f t="shared" ref="J17:J22" si="6">(E17+G17)*I17</f>
        <v>7445.1532571793741</v>
      </c>
      <c r="K17" s="26">
        <f t="shared" ref="K17:K22" si="7">J17*12</f>
        <v>89341.839086152497</v>
      </c>
    </row>
    <row r="18" spans="1:16" x14ac:dyDescent="0.25">
      <c r="A18" s="31"/>
      <c r="B18" s="220" t="s">
        <v>49</v>
      </c>
      <c r="C18" s="218">
        <v>5793.59</v>
      </c>
      <c r="D18" s="95">
        <f t="shared" si="3"/>
        <v>1884.5968911000002</v>
      </c>
      <c r="E18" s="83">
        <f t="shared" si="5"/>
        <v>7386.8272499999994</v>
      </c>
      <c r="F18" s="96">
        <f t="shared" si="4"/>
        <v>2402.8610361524998</v>
      </c>
      <c r="G18" s="255">
        <f>F18/12</f>
        <v>200.23841967937497</v>
      </c>
      <c r="H18" s="256"/>
      <c r="I18" s="10">
        <v>1</v>
      </c>
      <c r="J18" s="50">
        <f t="shared" si="6"/>
        <v>7587.065669679374</v>
      </c>
      <c r="K18" s="26">
        <f t="shared" si="7"/>
        <v>91044.788036152488</v>
      </c>
    </row>
    <row r="19" spans="1:16" x14ac:dyDescent="0.25">
      <c r="A19" s="31"/>
      <c r="B19" s="220" t="s">
        <v>48</v>
      </c>
      <c r="C19" s="218">
        <v>5793.59</v>
      </c>
      <c r="D19" s="95">
        <f t="shared" si="3"/>
        <v>1884.5968911000002</v>
      </c>
      <c r="E19" s="83">
        <f t="shared" si="5"/>
        <v>7386.8272499999994</v>
      </c>
      <c r="F19" s="96">
        <f t="shared" si="4"/>
        <v>2402.8610361524998</v>
      </c>
      <c r="G19" s="255">
        <f>F19/12</f>
        <v>200.23841967937497</v>
      </c>
      <c r="H19" s="256"/>
      <c r="I19" s="10">
        <v>1</v>
      </c>
      <c r="J19" s="50">
        <f t="shared" si="6"/>
        <v>7587.065669679374</v>
      </c>
      <c r="K19" s="26">
        <f t="shared" si="7"/>
        <v>91044.788036152488</v>
      </c>
    </row>
    <row r="20" spans="1:16" x14ac:dyDescent="0.25">
      <c r="A20" s="31"/>
      <c r="B20" s="221" t="s">
        <v>59</v>
      </c>
      <c r="C20" s="218">
        <v>6112.24</v>
      </c>
      <c r="D20" s="95">
        <f t="shared" si="3"/>
        <v>1988.2505496000001</v>
      </c>
      <c r="E20" s="83">
        <f t="shared" si="5"/>
        <v>7793.1059999999989</v>
      </c>
      <c r="F20" s="96">
        <f t="shared" si="4"/>
        <v>2535.0194507399997</v>
      </c>
      <c r="G20" s="255">
        <f>F20/12</f>
        <v>211.25162089499997</v>
      </c>
      <c r="H20" s="256"/>
      <c r="I20" s="10">
        <v>1</v>
      </c>
      <c r="J20" s="50">
        <f t="shared" si="6"/>
        <v>8004.3576208949989</v>
      </c>
      <c r="K20" s="26">
        <f t="shared" si="7"/>
        <v>96052.291450739984</v>
      </c>
    </row>
    <row r="21" spans="1:16" x14ac:dyDescent="0.25">
      <c r="A21" s="31"/>
      <c r="B21" s="222">
        <v>2026</v>
      </c>
      <c r="C21" s="218">
        <v>6112.24</v>
      </c>
      <c r="D21" s="95">
        <f t="shared" si="3"/>
        <v>1988.2505496000001</v>
      </c>
      <c r="E21" s="83">
        <f t="shared" si="5"/>
        <v>7793.1059999999989</v>
      </c>
      <c r="F21" s="96">
        <f t="shared" si="4"/>
        <v>2535.0194507399997</v>
      </c>
      <c r="G21" s="255">
        <f>F21/12</f>
        <v>211.25162089499997</v>
      </c>
      <c r="H21" s="256"/>
      <c r="I21" s="10">
        <v>1</v>
      </c>
      <c r="J21" s="50">
        <f t="shared" si="6"/>
        <v>8004.3576208949989</v>
      </c>
      <c r="K21" s="26">
        <f t="shared" si="7"/>
        <v>96052.291450739984</v>
      </c>
      <c r="M21" s="188"/>
      <c r="N21" s="132"/>
      <c r="O21" s="132"/>
      <c r="P21" s="13"/>
    </row>
    <row r="22" spans="1:16" x14ac:dyDescent="0.25">
      <c r="A22" s="31"/>
      <c r="B22" s="222">
        <v>2027</v>
      </c>
      <c r="C22" s="218">
        <v>6112.24</v>
      </c>
      <c r="D22" s="95">
        <f t="shared" si="3"/>
        <v>1988.2505496000001</v>
      </c>
      <c r="E22" s="83">
        <f t="shared" si="5"/>
        <v>7793.1059999999989</v>
      </c>
      <c r="F22" s="96">
        <f t="shared" si="4"/>
        <v>2535.0194507399997</v>
      </c>
      <c r="G22" s="255">
        <f>F22/12</f>
        <v>211.25162089499997</v>
      </c>
      <c r="H22" s="256"/>
      <c r="I22" s="10">
        <v>1</v>
      </c>
      <c r="J22" s="50">
        <f t="shared" si="6"/>
        <v>8004.3576208949989</v>
      </c>
      <c r="K22" s="26">
        <f t="shared" si="7"/>
        <v>96052.291450739984</v>
      </c>
    </row>
    <row r="23" spans="1:16" x14ac:dyDescent="0.25">
      <c r="A23" s="30"/>
      <c r="B23" s="223"/>
      <c r="C23" s="94"/>
      <c r="D23" s="204"/>
      <c r="E23" s="94"/>
      <c r="F23" s="227"/>
      <c r="G23" s="257"/>
      <c r="H23" s="258"/>
      <c r="I23" s="16"/>
      <c r="J23" s="51"/>
      <c r="K23" s="72"/>
    </row>
    <row r="24" spans="1:16" x14ac:dyDescent="0.25">
      <c r="A24" s="31" t="s">
        <v>11</v>
      </c>
      <c r="B24" s="220" t="s">
        <v>38</v>
      </c>
      <c r="C24" s="218">
        <v>6301.27</v>
      </c>
      <c r="D24" s="95">
        <f t="shared" si="3"/>
        <v>2049.7401183000002</v>
      </c>
      <c r="E24" s="83">
        <f t="shared" ref="E24:E29" si="8">C24*1.275</f>
        <v>8034.1192499999997</v>
      </c>
      <c r="F24" s="96">
        <f t="shared" si="4"/>
        <v>2613.4186508325001</v>
      </c>
      <c r="G24" s="242">
        <f>F24/12+120</f>
        <v>337.78488756937497</v>
      </c>
      <c r="H24" s="243"/>
      <c r="I24" s="10">
        <v>1</v>
      </c>
      <c r="J24" s="50">
        <f t="shared" ref="J24:J29" si="9">(E24+G24)*I24</f>
        <v>8371.9041375693741</v>
      </c>
      <c r="K24" s="26">
        <f t="shared" ref="K24:K29" si="10">J24*12</f>
        <v>100462.84965083249</v>
      </c>
    </row>
    <row r="25" spans="1:16" x14ac:dyDescent="0.25">
      <c r="A25" s="31"/>
      <c r="B25" s="220" t="s">
        <v>49</v>
      </c>
      <c r="C25" s="218">
        <v>6501.27</v>
      </c>
      <c r="D25" s="95">
        <f t="shared" si="3"/>
        <v>2114.7981183000002</v>
      </c>
      <c r="E25" s="83">
        <f t="shared" si="8"/>
        <v>8289.1192499999997</v>
      </c>
      <c r="F25" s="96">
        <f t="shared" si="4"/>
        <v>2696.3676008325001</v>
      </c>
      <c r="G25" s="255">
        <f>F25/12</f>
        <v>224.69730006937502</v>
      </c>
      <c r="H25" s="256"/>
      <c r="I25" s="10">
        <v>1</v>
      </c>
      <c r="J25" s="50">
        <f t="shared" si="9"/>
        <v>8513.816550069374</v>
      </c>
      <c r="K25" s="26">
        <f t="shared" si="10"/>
        <v>102165.7986008325</v>
      </c>
    </row>
    <row r="26" spans="1:16" x14ac:dyDescent="0.25">
      <c r="A26" s="31"/>
      <c r="B26" s="220" t="s">
        <v>48</v>
      </c>
      <c r="C26" s="218">
        <v>6501.27</v>
      </c>
      <c r="D26" s="95">
        <f t="shared" si="3"/>
        <v>2114.7981183000002</v>
      </c>
      <c r="E26" s="83">
        <f t="shared" si="8"/>
        <v>8289.1192499999997</v>
      </c>
      <c r="F26" s="96">
        <f t="shared" si="4"/>
        <v>2696.3676008325001</v>
      </c>
      <c r="G26" s="255">
        <f>F26/12</f>
        <v>224.69730006937502</v>
      </c>
      <c r="H26" s="256"/>
      <c r="I26" s="10">
        <v>1</v>
      </c>
      <c r="J26" s="50">
        <f t="shared" si="9"/>
        <v>8513.816550069374</v>
      </c>
      <c r="K26" s="26">
        <f t="shared" si="10"/>
        <v>102165.7986008325</v>
      </c>
    </row>
    <row r="27" spans="1:16" x14ac:dyDescent="0.25">
      <c r="A27" s="31"/>
      <c r="B27" s="221" t="s">
        <v>59</v>
      </c>
      <c r="C27" s="218">
        <v>6858.84</v>
      </c>
      <c r="D27" s="95">
        <f t="shared" si="3"/>
        <v>2231.1120636000001</v>
      </c>
      <c r="E27" s="83">
        <f t="shared" si="8"/>
        <v>8745.0209999999988</v>
      </c>
      <c r="F27" s="96">
        <f t="shared" si="4"/>
        <v>2844.6678810899998</v>
      </c>
      <c r="G27" s="255">
        <f>F27/12</f>
        <v>237.05565675749997</v>
      </c>
      <c r="H27" s="256"/>
      <c r="I27" s="10">
        <v>1</v>
      </c>
      <c r="J27" s="50">
        <f t="shared" si="9"/>
        <v>8982.0766567574992</v>
      </c>
      <c r="K27" s="26">
        <f t="shared" si="10"/>
        <v>107784.91988109</v>
      </c>
    </row>
    <row r="28" spans="1:16" x14ac:dyDescent="0.25">
      <c r="A28" s="31"/>
      <c r="B28" s="222">
        <v>2026</v>
      </c>
      <c r="C28" s="218">
        <v>6858.84</v>
      </c>
      <c r="D28" s="95">
        <f t="shared" si="3"/>
        <v>2231.1120636000001</v>
      </c>
      <c r="E28" s="83">
        <f t="shared" si="8"/>
        <v>8745.0209999999988</v>
      </c>
      <c r="F28" s="96">
        <f t="shared" si="4"/>
        <v>2844.6678810899998</v>
      </c>
      <c r="G28" s="255">
        <f>F28/12</f>
        <v>237.05565675749997</v>
      </c>
      <c r="H28" s="256"/>
      <c r="I28" s="10">
        <v>1</v>
      </c>
      <c r="J28" s="50">
        <f t="shared" si="9"/>
        <v>8982.0766567574992</v>
      </c>
      <c r="K28" s="26">
        <f t="shared" si="10"/>
        <v>107784.91988109</v>
      </c>
    </row>
    <row r="29" spans="1:16" x14ac:dyDescent="0.25">
      <c r="A29" s="91"/>
      <c r="B29" s="222">
        <v>2027</v>
      </c>
      <c r="C29" s="218">
        <v>6858.84</v>
      </c>
      <c r="D29" s="95">
        <f t="shared" si="3"/>
        <v>2231.1120636000001</v>
      </c>
      <c r="E29" s="97">
        <f t="shared" si="8"/>
        <v>8745.0209999999988</v>
      </c>
      <c r="F29" s="96">
        <f t="shared" si="4"/>
        <v>2844.6678810899998</v>
      </c>
      <c r="G29" s="255">
        <f>F29/12</f>
        <v>237.05565675749997</v>
      </c>
      <c r="H29" s="256"/>
      <c r="I29" s="10">
        <v>1</v>
      </c>
      <c r="J29" s="50">
        <f t="shared" si="9"/>
        <v>8982.0766567574992</v>
      </c>
      <c r="K29" s="26">
        <f t="shared" si="10"/>
        <v>107784.91988109</v>
      </c>
    </row>
    <row r="30" spans="1:16" x14ac:dyDescent="0.25">
      <c r="A30" s="30"/>
      <c r="B30" s="223"/>
      <c r="C30" s="94"/>
      <c r="D30" s="204"/>
      <c r="E30" s="94"/>
      <c r="F30" s="227"/>
      <c r="G30" s="257"/>
      <c r="H30" s="258"/>
      <c r="I30" s="16"/>
      <c r="J30" s="51"/>
      <c r="K30" s="72"/>
    </row>
    <row r="31" spans="1:16" x14ac:dyDescent="0.25">
      <c r="A31" s="31" t="s">
        <v>12</v>
      </c>
      <c r="B31" s="220" t="s">
        <v>38</v>
      </c>
      <c r="C31" s="218">
        <v>6837.15</v>
      </c>
      <c r="D31" s="95">
        <f t="shared" si="3"/>
        <v>2224.0565234999999</v>
      </c>
      <c r="E31" s="83">
        <f t="shared" ref="E31:E36" si="11">C31*1.275</f>
        <v>8717.3662499999991</v>
      </c>
      <c r="F31" s="96">
        <f t="shared" si="4"/>
        <v>2835.6720674624999</v>
      </c>
      <c r="G31" s="242">
        <f>F31/12+120</f>
        <v>356.30600562187499</v>
      </c>
      <c r="H31" s="243"/>
      <c r="I31" s="10">
        <v>1</v>
      </c>
      <c r="J31" s="50">
        <f t="shared" ref="J31:J36" si="12">(E31+G31)*I31</f>
        <v>9073.6722556218738</v>
      </c>
      <c r="K31" s="26">
        <f t="shared" ref="K31:K36" si="13">J31*12</f>
        <v>108884.06706746249</v>
      </c>
    </row>
    <row r="32" spans="1:16" x14ac:dyDescent="0.25">
      <c r="A32" s="31"/>
      <c r="B32" s="220" t="s">
        <v>49</v>
      </c>
      <c r="C32" s="218">
        <v>7037.15</v>
      </c>
      <c r="D32" s="95">
        <f t="shared" si="3"/>
        <v>2289.1145234999999</v>
      </c>
      <c r="E32" s="83">
        <f t="shared" si="11"/>
        <v>8972.3662499999991</v>
      </c>
      <c r="F32" s="96">
        <f t="shared" si="4"/>
        <v>2918.6210174624998</v>
      </c>
      <c r="G32" s="255">
        <f>F32/12</f>
        <v>243.21841812187498</v>
      </c>
      <c r="H32" s="256"/>
      <c r="I32" s="10">
        <v>1</v>
      </c>
      <c r="J32" s="50">
        <f t="shared" si="12"/>
        <v>9215.5846681218736</v>
      </c>
      <c r="K32" s="26">
        <f t="shared" si="13"/>
        <v>110587.01601746248</v>
      </c>
    </row>
    <row r="33" spans="1:19" x14ac:dyDescent="0.25">
      <c r="A33" s="31"/>
      <c r="B33" s="220" t="s">
        <v>48</v>
      </c>
      <c r="C33" s="218">
        <v>7037.15</v>
      </c>
      <c r="D33" s="95">
        <f t="shared" si="3"/>
        <v>2289.1145234999999</v>
      </c>
      <c r="E33" s="83">
        <f t="shared" si="11"/>
        <v>8972.3662499999991</v>
      </c>
      <c r="F33" s="96">
        <f t="shared" si="4"/>
        <v>2918.6210174624998</v>
      </c>
      <c r="G33" s="255">
        <f>F33/12</f>
        <v>243.21841812187498</v>
      </c>
      <c r="H33" s="256"/>
      <c r="I33" s="10">
        <v>1</v>
      </c>
      <c r="J33" s="50">
        <f t="shared" si="12"/>
        <v>9215.5846681218736</v>
      </c>
      <c r="K33" s="26">
        <f t="shared" si="13"/>
        <v>110587.01601746248</v>
      </c>
    </row>
    <row r="34" spans="1:19" x14ac:dyDescent="0.25">
      <c r="A34" s="31"/>
      <c r="B34" s="221" t="s">
        <v>59</v>
      </c>
      <c r="C34" s="218">
        <v>7424.19</v>
      </c>
      <c r="D34" s="95">
        <f t="shared" si="3"/>
        <v>2415.0147651000002</v>
      </c>
      <c r="E34" s="83">
        <f t="shared" si="11"/>
        <v>9465.8422499999997</v>
      </c>
      <c r="F34" s="96">
        <f t="shared" si="4"/>
        <v>3079.1438255025</v>
      </c>
      <c r="G34" s="255">
        <f>F34/12</f>
        <v>256.595318791875</v>
      </c>
      <c r="H34" s="256"/>
      <c r="I34" s="10">
        <v>1</v>
      </c>
      <c r="J34" s="50">
        <f t="shared" si="12"/>
        <v>9722.4375687918746</v>
      </c>
      <c r="K34" s="26">
        <f t="shared" si="13"/>
        <v>116669.2508255025</v>
      </c>
    </row>
    <row r="35" spans="1:19" x14ac:dyDescent="0.25">
      <c r="A35" s="31"/>
      <c r="B35" s="222">
        <v>2026</v>
      </c>
      <c r="C35" s="218">
        <v>7424.19</v>
      </c>
      <c r="D35" s="95">
        <f t="shared" si="3"/>
        <v>2415.0147651000002</v>
      </c>
      <c r="E35" s="83">
        <f t="shared" si="11"/>
        <v>9465.8422499999997</v>
      </c>
      <c r="F35" s="96">
        <f t="shared" si="4"/>
        <v>3079.1438255025</v>
      </c>
      <c r="G35" s="255">
        <f>F35/12</f>
        <v>256.595318791875</v>
      </c>
      <c r="H35" s="256"/>
      <c r="I35" s="10">
        <v>1</v>
      </c>
      <c r="J35" s="50">
        <f t="shared" si="12"/>
        <v>9722.4375687918746</v>
      </c>
      <c r="K35" s="26">
        <f t="shared" si="13"/>
        <v>116669.2508255025</v>
      </c>
    </row>
    <row r="36" spans="1:19" x14ac:dyDescent="0.25">
      <c r="A36" s="31"/>
      <c r="B36" s="222">
        <v>2027</v>
      </c>
      <c r="C36" s="218">
        <v>7424.19</v>
      </c>
      <c r="D36" s="95">
        <f t="shared" si="3"/>
        <v>2415.0147651000002</v>
      </c>
      <c r="E36" s="83">
        <f t="shared" si="11"/>
        <v>9465.8422499999997</v>
      </c>
      <c r="F36" s="96">
        <f t="shared" si="4"/>
        <v>3079.1438255025</v>
      </c>
      <c r="G36" s="255">
        <f>F36/12</f>
        <v>256.595318791875</v>
      </c>
      <c r="H36" s="256"/>
      <c r="I36" s="10">
        <v>1</v>
      </c>
      <c r="J36" s="50">
        <f t="shared" si="12"/>
        <v>9722.4375687918746</v>
      </c>
      <c r="K36" s="26">
        <f t="shared" si="13"/>
        <v>116669.2508255025</v>
      </c>
    </row>
    <row r="37" spans="1:19" x14ac:dyDescent="0.25">
      <c r="A37" s="30"/>
      <c r="B37" s="223"/>
      <c r="C37" s="94"/>
      <c r="D37" s="204"/>
      <c r="E37" s="94"/>
      <c r="F37" s="227"/>
      <c r="G37" s="257"/>
      <c r="H37" s="258"/>
      <c r="I37" s="16"/>
      <c r="J37" s="51"/>
      <c r="K37" s="72"/>
    </row>
    <row r="38" spans="1:19" x14ac:dyDescent="0.25">
      <c r="A38" s="31" t="s">
        <v>37</v>
      </c>
      <c r="B38" s="220" t="s">
        <v>38</v>
      </c>
      <c r="C38" s="218">
        <v>7042.26</v>
      </c>
      <c r="D38" s="95">
        <f t="shared" si="3"/>
        <v>2290.7767554000002</v>
      </c>
      <c r="E38" s="83">
        <f t="shared" ref="E38:E43" si="14">C38*1.275</f>
        <v>8978.8814999999995</v>
      </c>
      <c r="F38" s="96">
        <f t="shared" si="4"/>
        <v>2920.7403631349998</v>
      </c>
      <c r="G38" s="242">
        <f>F38/12+120</f>
        <v>363.39503026124999</v>
      </c>
      <c r="H38" s="243"/>
      <c r="I38" s="10">
        <v>1</v>
      </c>
      <c r="J38" s="50">
        <f t="shared" ref="J38:J43" si="15">(E38+G38)*I38</f>
        <v>9342.2765302612497</v>
      </c>
      <c r="K38" s="26">
        <f t="shared" ref="K38:K43" si="16">J38*12</f>
        <v>112107.318363135</v>
      </c>
    </row>
    <row r="39" spans="1:19" x14ac:dyDescent="0.25">
      <c r="A39" s="31"/>
      <c r="B39" s="220" t="s">
        <v>49</v>
      </c>
      <c r="C39" s="218">
        <v>7242.26</v>
      </c>
      <c r="D39" s="95">
        <f t="shared" si="3"/>
        <v>2355.8347554000002</v>
      </c>
      <c r="E39" s="83">
        <f t="shared" si="14"/>
        <v>9233.8814999999995</v>
      </c>
      <c r="F39" s="96">
        <f t="shared" si="4"/>
        <v>3003.6893131350002</v>
      </c>
      <c r="G39" s="255">
        <f>F39/12</f>
        <v>250.30744276125003</v>
      </c>
      <c r="H39" s="256"/>
      <c r="I39" s="10">
        <v>1</v>
      </c>
      <c r="J39" s="50">
        <f t="shared" si="15"/>
        <v>9484.1889427612496</v>
      </c>
      <c r="K39" s="26">
        <f t="shared" si="16"/>
        <v>113810.267313135</v>
      </c>
    </row>
    <row r="40" spans="1:19" x14ac:dyDescent="0.25">
      <c r="A40" s="31"/>
      <c r="B40" s="220" t="s">
        <v>48</v>
      </c>
      <c r="C40" s="218">
        <v>7242.26</v>
      </c>
      <c r="D40" s="95">
        <f t="shared" si="3"/>
        <v>2355.8347554000002</v>
      </c>
      <c r="E40" s="83">
        <f t="shared" si="14"/>
        <v>9233.8814999999995</v>
      </c>
      <c r="F40" s="96">
        <f t="shared" si="4"/>
        <v>3003.6893131350002</v>
      </c>
      <c r="G40" s="255">
        <f>F40/12</f>
        <v>250.30744276125003</v>
      </c>
      <c r="H40" s="256"/>
      <c r="I40" s="10">
        <v>1</v>
      </c>
      <c r="J40" s="50">
        <f t="shared" si="15"/>
        <v>9484.1889427612496</v>
      </c>
      <c r="K40" s="26">
        <f t="shared" si="16"/>
        <v>113810.267313135</v>
      </c>
    </row>
    <row r="41" spans="1:19" x14ac:dyDescent="0.25">
      <c r="A41" s="31"/>
      <c r="B41" s="221" t="s">
        <v>59</v>
      </c>
      <c r="C41" s="218">
        <v>7640.58</v>
      </c>
      <c r="D41" s="95">
        <f t="shared" si="3"/>
        <v>2485.4042681999999</v>
      </c>
      <c r="E41" s="83">
        <f t="shared" si="14"/>
        <v>9741.7394999999997</v>
      </c>
      <c r="F41" s="96">
        <f t="shared" si="4"/>
        <v>3168.8904419549999</v>
      </c>
      <c r="G41" s="255">
        <f>F41/12</f>
        <v>264.07420349624999</v>
      </c>
      <c r="H41" s="256"/>
      <c r="I41" s="10">
        <v>1</v>
      </c>
      <c r="J41" s="50">
        <f t="shared" si="15"/>
        <v>10005.813703496249</v>
      </c>
      <c r="K41" s="26">
        <f t="shared" si="16"/>
        <v>120069.76444195499</v>
      </c>
    </row>
    <row r="42" spans="1:19" x14ac:dyDescent="0.25">
      <c r="A42" s="31"/>
      <c r="B42" s="222">
        <v>2026</v>
      </c>
      <c r="C42" s="218">
        <v>7640.58</v>
      </c>
      <c r="D42" s="95">
        <f t="shared" si="3"/>
        <v>2485.4042681999999</v>
      </c>
      <c r="E42" s="83">
        <f t="shared" si="14"/>
        <v>9741.7394999999997</v>
      </c>
      <c r="F42" s="96">
        <f t="shared" si="4"/>
        <v>3168.8904419549999</v>
      </c>
      <c r="G42" s="255">
        <f>F42/12</f>
        <v>264.07420349624999</v>
      </c>
      <c r="H42" s="256"/>
      <c r="I42" s="10">
        <v>1</v>
      </c>
      <c r="J42" s="50">
        <f t="shared" si="15"/>
        <v>10005.813703496249</v>
      </c>
      <c r="K42" s="26">
        <f t="shared" si="16"/>
        <v>120069.76444195499</v>
      </c>
      <c r="Q42" s="79"/>
      <c r="R42" s="79"/>
      <c r="S42" s="79"/>
    </row>
    <row r="43" spans="1:19" ht="15.75" thickBot="1" x14ac:dyDescent="0.3">
      <c r="A43" s="32"/>
      <c r="B43" s="224">
        <v>2027</v>
      </c>
      <c r="C43" s="219">
        <v>7640.58</v>
      </c>
      <c r="D43" s="98">
        <f t="shared" si="3"/>
        <v>2485.4042681999999</v>
      </c>
      <c r="E43" s="88">
        <f t="shared" si="14"/>
        <v>9741.7394999999997</v>
      </c>
      <c r="F43" s="89">
        <f t="shared" si="4"/>
        <v>3168.8904419549999</v>
      </c>
      <c r="G43" s="274">
        <f>F43/12</f>
        <v>264.07420349624999</v>
      </c>
      <c r="H43" s="275"/>
      <c r="I43" s="33">
        <v>1</v>
      </c>
      <c r="J43" s="62">
        <f t="shared" si="15"/>
        <v>10005.813703496249</v>
      </c>
      <c r="K43" s="27">
        <f t="shared" si="16"/>
        <v>120069.76444195499</v>
      </c>
      <c r="Q43" s="79"/>
      <c r="R43" s="79"/>
      <c r="S43" s="79"/>
    </row>
    <row r="44" spans="1:19" x14ac:dyDescent="0.25">
      <c r="A44" s="104"/>
      <c r="B44" s="105"/>
      <c r="C44" s="106"/>
      <c r="D44" s="107"/>
      <c r="E44" s="108"/>
      <c r="F44" s="228"/>
      <c r="G44" s="109"/>
      <c r="H44" s="109"/>
      <c r="I44" s="110"/>
      <c r="J44" s="112"/>
      <c r="K44" s="111"/>
      <c r="Q44" s="79"/>
      <c r="R44" s="79"/>
      <c r="S44" s="79"/>
    </row>
    <row r="45" spans="1:19" ht="15.75" thickBot="1" x14ac:dyDescent="0.3">
      <c r="B45" s="7"/>
      <c r="C45" s="13"/>
      <c r="I45" s="9"/>
      <c r="M45" s="187"/>
      <c r="N45" s="186"/>
      <c r="O45" s="186"/>
      <c r="Q45" s="79"/>
      <c r="R45" s="79"/>
      <c r="S45" s="79"/>
    </row>
    <row r="46" spans="1:19" ht="15.75" thickBot="1" x14ac:dyDescent="0.3">
      <c r="B46" s="7"/>
      <c r="C46" s="261" t="s">
        <v>24</v>
      </c>
      <c r="D46" s="262"/>
      <c r="E46" s="262"/>
      <c r="F46" s="131">
        <v>1</v>
      </c>
      <c r="G46" s="263"/>
      <c r="H46" s="130" t="s">
        <v>29</v>
      </c>
      <c r="I46" s="129"/>
      <c r="J46" s="129"/>
      <c r="K46" s="128"/>
      <c r="L46" s="146"/>
      <c r="M46" s="185"/>
      <c r="N46" s="184"/>
      <c r="O46" s="183"/>
      <c r="Q46" s="182"/>
      <c r="R46" s="182"/>
      <c r="S46" s="79"/>
    </row>
    <row r="47" spans="1:19" ht="62.25" customHeight="1" x14ac:dyDescent="0.25">
      <c r="A47" s="59" t="s">
        <v>7</v>
      </c>
      <c r="B47" s="181" t="s">
        <v>58</v>
      </c>
      <c r="C47" s="127" t="s">
        <v>4</v>
      </c>
      <c r="D47" s="126" t="s">
        <v>17</v>
      </c>
      <c r="E47" s="125" t="s">
        <v>57</v>
      </c>
      <c r="F47" s="37" t="s">
        <v>8</v>
      </c>
      <c r="G47" s="264"/>
      <c r="H47" s="68" t="s">
        <v>56</v>
      </c>
      <c r="I47" s="38" t="s">
        <v>55</v>
      </c>
      <c r="J47" s="134" t="s">
        <v>54</v>
      </c>
      <c r="K47" s="37" t="s">
        <v>53</v>
      </c>
      <c r="L47" s="146"/>
      <c r="M47" s="180" t="s">
        <v>52</v>
      </c>
      <c r="N47" s="179" t="s">
        <v>51</v>
      </c>
      <c r="O47" s="178" t="s">
        <v>50</v>
      </c>
      <c r="P47" s="78"/>
      <c r="Q47" s="34"/>
      <c r="R47" s="34"/>
      <c r="S47" s="79"/>
    </row>
    <row r="48" spans="1:19" x14ac:dyDescent="0.25">
      <c r="A48" s="66"/>
      <c r="B48" s="20"/>
      <c r="C48" s="40"/>
      <c r="D48" s="24"/>
      <c r="E48" s="39"/>
      <c r="F48" s="41"/>
      <c r="G48" s="264"/>
      <c r="H48" s="69"/>
      <c r="I48" s="24"/>
      <c r="J48" s="24"/>
      <c r="K48" s="70"/>
      <c r="L48" s="146"/>
      <c r="M48" s="190"/>
      <c r="N48" s="175"/>
      <c r="O48" s="177"/>
      <c r="Q48" s="173"/>
      <c r="R48" s="173"/>
      <c r="S48" s="79"/>
    </row>
    <row r="49" spans="1:19" x14ac:dyDescent="0.25">
      <c r="A49" s="31" t="s">
        <v>2</v>
      </c>
      <c r="B49" s="172" t="s">
        <v>38</v>
      </c>
      <c r="C49" s="171">
        <f t="shared" ref="C49:C54" si="17">E10/100%*$F$46</f>
        <v>6877.7962500000003</v>
      </c>
      <c r="D49" s="170">
        <f>C49*0.32529</f>
        <v>2237.2783421625004</v>
      </c>
      <c r="E49" s="169">
        <f>(D49/12)+120*F46</f>
        <v>306.43986184687503</v>
      </c>
      <c r="F49" s="168">
        <f t="shared" ref="F49:F54" si="18">(E10+G10)*$F$46</f>
        <v>7184.2361118468752</v>
      </c>
      <c r="G49" s="264"/>
      <c r="H49" s="75">
        <v>0</v>
      </c>
      <c r="I49" s="167">
        <f t="shared" ref="I49:I54" si="19">C49*H49</f>
        <v>0</v>
      </c>
      <c r="J49" s="166">
        <f t="shared" ref="J49:J54" si="20">E49*H49</f>
        <v>0</v>
      </c>
      <c r="K49" s="158">
        <f t="shared" ref="K49:K54" si="21">(I49+J49)</f>
        <v>0</v>
      </c>
      <c r="L49" s="146"/>
      <c r="M49" s="230">
        <v>2024</v>
      </c>
      <c r="N49" s="265" t="str">
        <f>IF(AND(H49&gt;0,H50&gt;0),((I49+I50)/(H49+H50)),IF(AND(H49=0,H50&gt;0),C50,"--"))</f>
        <v>--</v>
      </c>
      <c r="O49" s="273" t="str">
        <f>IF(AND(H49&gt;0,H50&gt;0),(E49-(120*F46)+(((120*F46)*H49)/(H49+H50))),IF(AND(H49=0,H50&gt;0),E50,"--"))</f>
        <v>--</v>
      </c>
      <c r="P49" s="78"/>
      <c r="Q49" s="176"/>
      <c r="R49" s="157"/>
      <c r="S49" s="79"/>
    </row>
    <row r="50" spans="1:19" x14ac:dyDescent="0.25">
      <c r="A50" s="31"/>
      <c r="B50" s="172" t="s">
        <v>49</v>
      </c>
      <c r="C50" s="171">
        <f t="shared" si="17"/>
        <v>7132.7962500000003</v>
      </c>
      <c r="D50" s="170">
        <f>D49</f>
        <v>2237.2783421625004</v>
      </c>
      <c r="E50" s="169">
        <f>D50/12</f>
        <v>186.43986184687503</v>
      </c>
      <c r="F50" s="168">
        <f t="shared" si="18"/>
        <v>7326.1485243468751</v>
      </c>
      <c r="G50" s="264"/>
      <c r="H50" s="75">
        <v>0</v>
      </c>
      <c r="I50" s="167">
        <f t="shared" si="19"/>
        <v>0</v>
      </c>
      <c r="J50" s="166">
        <f t="shared" si="20"/>
        <v>0</v>
      </c>
      <c r="K50" s="158">
        <f t="shared" si="21"/>
        <v>0</v>
      </c>
      <c r="L50" s="146"/>
      <c r="M50" s="230"/>
      <c r="N50" s="266"/>
      <c r="O50" s="268"/>
      <c r="P50" s="111"/>
      <c r="Q50" s="1"/>
      <c r="R50" s="157"/>
      <c r="S50" s="79"/>
    </row>
    <row r="51" spans="1:19" x14ac:dyDescent="0.25">
      <c r="A51" s="31"/>
      <c r="B51" s="165" t="s">
        <v>48</v>
      </c>
      <c r="C51" s="164">
        <f t="shared" si="17"/>
        <v>7132.7962500000003</v>
      </c>
      <c r="D51" s="163">
        <f>D52</f>
        <v>2447.84010429</v>
      </c>
      <c r="E51" s="162">
        <f>D51/12</f>
        <v>203.98667535749999</v>
      </c>
      <c r="F51" s="161">
        <f t="shared" si="18"/>
        <v>7326.1485243468751</v>
      </c>
      <c r="G51" s="264"/>
      <c r="H51" s="75">
        <v>0</v>
      </c>
      <c r="I51" s="160">
        <f t="shared" si="19"/>
        <v>0</v>
      </c>
      <c r="J51" s="159">
        <f t="shared" si="20"/>
        <v>0</v>
      </c>
      <c r="K51" s="158">
        <f t="shared" si="21"/>
        <v>0</v>
      </c>
      <c r="L51" s="146"/>
      <c r="M51" s="231" t="s">
        <v>47</v>
      </c>
      <c r="N51" s="269" t="str">
        <f>IF(AND(H51&gt;0,H52&gt;0),((I51+I52)/(H51+H52)),IF(AND(H51=0,H52&gt;0),C52,"--"))</f>
        <v>--</v>
      </c>
      <c r="O51" s="271" t="str">
        <f>IF(H52&gt;0,E52,"--")</f>
        <v>--</v>
      </c>
      <c r="P51" s="2"/>
      <c r="Q51" s="1"/>
      <c r="R51" s="157"/>
      <c r="S51" s="79"/>
    </row>
    <row r="52" spans="1:19" x14ac:dyDescent="0.25">
      <c r="A52" s="29"/>
      <c r="B52" s="165" t="s">
        <v>59</v>
      </c>
      <c r="C52" s="164">
        <f t="shared" si="17"/>
        <v>7525.1009999999997</v>
      </c>
      <c r="D52" s="163">
        <f t="shared" ref="D52:D54" si="22">C52*0.32529</f>
        <v>2447.84010429</v>
      </c>
      <c r="E52" s="162">
        <f>D52/12</f>
        <v>203.98667535749999</v>
      </c>
      <c r="F52" s="161">
        <f t="shared" si="18"/>
        <v>7729.0876753574994</v>
      </c>
      <c r="G52" s="264"/>
      <c r="H52" s="75">
        <v>0</v>
      </c>
      <c r="I52" s="160">
        <f t="shared" si="19"/>
        <v>0</v>
      </c>
      <c r="J52" s="159">
        <f t="shared" si="20"/>
        <v>0</v>
      </c>
      <c r="K52" s="158">
        <f t="shared" si="21"/>
        <v>0</v>
      </c>
      <c r="L52" s="146"/>
      <c r="M52" s="232"/>
      <c r="N52" s="270"/>
      <c r="O52" s="272"/>
      <c r="Q52" s="1"/>
      <c r="R52" s="157"/>
      <c r="S52" s="79"/>
    </row>
    <row r="53" spans="1:19" x14ac:dyDescent="0.25">
      <c r="A53" s="29"/>
      <c r="B53" s="17">
        <v>2026</v>
      </c>
      <c r="C53" s="25">
        <f t="shared" si="17"/>
        <v>7525.1009999999997</v>
      </c>
      <c r="D53" s="229">
        <f t="shared" si="22"/>
        <v>2447.84010429</v>
      </c>
      <c r="E53" s="100">
        <f>D53/12</f>
        <v>203.98667535749999</v>
      </c>
      <c r="F53" s="52">
        <f t="shared" si="18"/>
        <v>7729.0876753574994</v>
      </c>
      <c r="G53" s="264"/>
      <c r="H53" s="75">
        <v>0</v>
      </c>
      <c r="I53" s="8">
        <f t="shared" si="19"/>
        <v>0</v>
      </c>
      <c r="J53" s="84">
        <f t="shared" si="20"/>
        <v>0</v>
      </c>
      <c r="K53" s="158">
        <f t="shared" si="21"/>
        <v>0</v>
      </c>
      <c r="L53" s="146"/>
      <c r="M53" s="233" t="s">
        <v>46</v>
      </c>
      <c r="N53" s="145" t="str">
        <f>IF(H53&gt;0,C53, "--")</f>
        <v>--</v>
      </c>
      <c r="O53" s="144" t="str">
        <f>IF(H53&gt;0,E53,"--")</f>
        <v>--</v>
      </c>
      <c r="P53" s="78"/>
      <c r="Q53" s="1"/>
      <c r="R53" s="157"/>
      <c r="S53" s="79"/>
    </row>
    <row r="54" spans="1:19" x14ac:dyDescent="0.25">
      <c r="A54" s="29"/>
      <c r="B54" s="17">
        <v>2027</v>
      </c>
      <c r="C54" s="25">
        <f t="shared" si="17"/>
        <v>7525.1009999999997</v>
      </c>
      <c r="D54" s="229">
        <f t="shared" si="22"/>
        <v>2447.84010429</v>
      </c>
      <c r="E54" s="100">
        <f>D54/12</f>
        <v>203.98667535749999</v>
      </c>
      <c r="F54" s="52">
        <f t="shared" si="18"/>
        <v>7729.0876753574994</v>
      </c>
      <c r="G54" s="264"/>
      <c r="H54" s="75">
        <v>0</v>
      </c>
      <c r="I54" s="8">
        <f t="shared" si="19"/>
        <v>0</v>
      </c>
      <c r="J54" s="84">
        <f t="shared" si="20"/>
        <v>0</v>
      </c>
      <c r="K54" s="158">
        <f t="shared" si="21"/>
        <v>0</v>
      </c>
      <c r="L54" s="146"/>
      <c r="M54" s="233" t="s">
        <v>45</v>
      </c>
      <c r="N54" s="145" t="str">
        <f>IF(H54&gt;0,C54,"--")</f>
        <v>--</v>
      </c>
      <c r="O54" s="144" t="str">
        <f>IF(H54&gt;0,E54,"--")</f>
        <v>--</v>
      </c>
      <c r="P54" s="78"/>
      <c r="Q54" s="1"/>
      <c r="R54" s="157"/>
      <c r="S54" s="79"/>
    </row>
    <row r="55" spans="1:19" x14ac:dyDescent="0.25">
      <c r="A55" s="30"/>
      <c r="B55" s="18"/>
      <c r="C55" s="40"/>
      <c r="D55" s="92"/>
      <c r="E55" s="90"/>
      <c r="F55" s="53"/>
      <c r="G55" s="264"/>
      <c r="H55" s="69"/>
      <c r="I55" s="24"/>
      <c r="J55" s="86"/>
      <c r="K55" s="71"/>
      <c r="L55" s="146"/>
      <c r="M55" s="234"/>
      <c r="N55" s="175"/>
      <c r="O55" s="174"/>
      <c r="Q55" s="173"/>
      <c r="R55" s="173"/>
      <c r="S55" s="1"/>
    </row>
    <row r="56" spans="1:19" ht="15" customHeight="1" x14ac:dyDescent="0.25">
      <c r="A56" s="31" t="s">
        <v>3</v>
      </c>
      <c r="B56" s="172" t="s">
        <v>38</v>
      </c>
      <c r="C56" s="171">
        <f t="shared" ref="C56:C61" si="23">E17/100%*$F$46</f>
        <v>7131.8272499999994</v>
      </c>
      <c r="D56" s="170">
        <f>C56*0.32529</f>
        <v>2319.9120861524998</v>
      </c>
      <c r="E56" s="169">
        <f>(D56/12)+120*F46</f>
        <v>313.32600717937498</v>
      </c>
      <c r="F56" s="168">
        <f t="shared" ref="F56:F61" si="24">(E17+G17)*$F$46</f>
        <v>7445.1532571793741</v>
      </c>
      <c r="G56" s="264"/>
      <c r="H56" s="75">
        <v>0</v>
      </c>
      <c r="I56" s="167">
        <f t="shared" ref="I56:I61" si="25">C56*H56</f>
        <v>0</v>
      </c>
      <c r="J56" s="166">
        <f t="shared" ref="J56:J61" si="26">E56*H56</f>
        <v>0</v>
      </c>
      <c r="K56" s="52">
        <f t="shared" ref="K56:K61" si="27">(I56+J56)</f>
        <v>0</v>
      </c>
      <c r="L56" s="146"/>
      <c r="M56" s="230">
        <v>2024</v>
      </c>
      <c r="N56" s="265" t="str">
        <f>IF(AND(H56&gt;0,H57&gt;0),((I56+I57)/(H56+H57)),IF(AND(H56=0,H57&gt;0),C57,"--"))</f>
        <v>--</v>
      </c>
      <c r="O56" s="273" t="str">
        <f>IF(AND(H56&gt;0,H57&gt;0),(E56-(120*F46)+(((120*F46)*H56)/(H56+H57))),IF(AND(H56=0,H57&gt;0),E57,"--"))</f>
        <v>--</v>
      </c>
      <c r="P56" s="78"/>
      <c r="Q56" s="1"/>
      <c r="R56" s="1"/>
      <c r="S56" s="79"/>
    </row>
    <row r="57" spans="1:19" x14ac:dyDescent="0.25">
      <c r="A57" s="31"/>
      <c r="B57" s="172" t="s">
        <v>49</v>
      </c>
      <c r="C57" s="171">
        <f t="shared" si="23"/>
        <v>7386.8272499999994</v>
      </c>
      <c r="D57" s="170">
        <f>D56</f>
        <v>2319.9120861524998</v>
      </c>
      <c r="E57" s="169">
        <f>D57/12</f>
        <v>193.32600717937498</v>
      </c>
      <c r="F57" s="168">
        <f t="shared" si="24"/>
        <v>7587.065669679374</v>
      </c>
      <c r="G57" s="264"/>
      <c r="H57" s="75">
        <v>0</v>
      </c>
      <c r="I57" s="167">
        <f t="shared" si="25"/>
        <v>0</v>
      </c>
      <c r="J57" s="166">
        <f t="shared" si="26"/>
        <v>0</v>
      </c>
      <c r="K57" s="52">
        <f t="shared" si="27"/>
        <v>0</v>
      </c>
      <c r="L57" s="146"/>
      <c r="M57" s="230"/>
      <c r="N57" s="266"/>
      <c r="O57" s="268"/>
      <c r="P57" s="78"/>
      <c r="Q57" s="1"/>
      <c r="R57" s="157"/>
      <c r="S57" s="79"/>
    </row>
    <row r="58" spans="1:19" x14ac:dyDescent="0.25">
      <c r="A58" s="31"/>
      <c r="B58" s="165" t="s">
        <v>48</v>
      </c>
      <c r="C58" s="164">
        <f t="shared" si="23"/>
        <v>7386.8272499999994</v>
      </c>
      <c r="D58" s="163">
        <f>D59</f>
        <v>2535.0194507399997</v>
      </c>
      <c r="E58" s="162">
        <f>D58/12</f>
        <v>211.25162089499997</v>
      </c>
      <c r="F58" s="161">
        <f t="shared" si="24"/>
        <v>7587.065669679374</v>
      </c>
      <c r="G58" s="264"/>
      <c r="H58" s="75">
        <v>0</v>
      </c>
      <c r="I58" s="160">
        <f t="shared" si="25"/>
        <v>0</v>
      </c>
      <c r="J58" s="159">
        <f t="shared" si="26"/>
        <v>0</v>
      </c>
      <c r="K58" s="158">
        <f t="shared" si="27"/>
        <v>0</v>
      </c>
      <c r="L58" s="146"/>
      <c r="M58" s="231" t="s">
        <v>47</v>
      </c>
      <c r="N58" s="269" t="str">
        <f>IF(AND(H58&gt;0,H59&gt;0),((I58+I59)/(H58+H59)),IF(AND(H58=0,H59&gt;0),C59,"--"))</f>
        <v>--</v>
      </c>
      <c r="O58" s="271" t="str">
        <f>IF(H59&gt;0,E59,"--")</f>
        <v>--</v>
      </c>
      <c r="Q58" s="1"/>
      <c r="R58" s="157"/>
      <c r="S58" s="79"/>
    </row>
    <row r="59" spans="1:19" x14ac:dyDescent="0.25">
      <c r="A59" s="31"/>
      <c r="B59" s="165" t="s">
        <v>59</v>
      </c>
      <c r="C59" s="164">
        <f t="shared" si="23"/>
        <v>7793.1059999999989</v>
      </c>
      <c r="D59" s="163">
        <f t="shared" ref="D59:D61" si="28">C59*0.32529</f>
        <v>2535.0194507399997</v>
      </c>
      <c r="E59" s="162">
        <f>D59/12</f>
        <v>211.25162089499997</v>
      </c>
      <c r="F59" s="161">
        <f t="shared" si="24"/>
        <v>8004.3576208949989</v>
      </c>
      <c r="G59" s="264"/>
      <c r="H59" s="75">
        <v>0</v>
      </c>
      <c r="I59" s="160">
        <f t="shared" si="25"/>
        <v>0</v>
      </c>
      <c r="J59" s="159">
        <f t="shared" si="26"/>
        <v>0</v>
      </c>
      <c r="K59" s="158">
        <f t="shared" si="27"/>
        <v>0</v>
      </c>
      <c r="L59" s="146"/>
      <c r="M59" s="232"/>
      <c r="N59" s="270"/>
      <c r="O59" s="272"/>
      <c r="Q59" s="1"/>
      <c r="R59" s="157"/>
      <c r="S59" s="79"/>
    </row>
    <row r="60" spans="1:19" x14ac:dyDescent="0.25">
      <c r="A60" s="31"/>
      <c r="B60" s="17">
        <v>2026</v>
      </c>
      <c r="C60" s="25">
        <f t="shared" si="23"/>
        <v>7793.1059999999989</v>
      </c>
      <c r="D60" s="229">
        <f t="shared" si="28"/>
        <v>2535.0194507399997</v>
      </c>
      <c r="E60" s="100">
        <f>D60/12</f>
        <v>211.25162089499997</v>
      </c>
      <c r="F60" s="52">
        <f t="shared" si="24"/>
        <v>8004.3576208949989</v>
      </c>
      <c r="G60" s="264"/>
      <c r="H60" s="75">
        <v>0</v>
      </c>
      <c r="I60" s="8">
        <f t="shared" si="25"/>
        <v>0</v>
      </c>
      <c r="J60" s="84">
        <f t="shared" si="26"/>
        <v>0</v>
      </c>
      <c r="K60" s="52">
        <f t="shared" si="27"/>
        <v>0</v>
      </c>
      <c r="L60" s="146"/>
      <c r="M60" s="233" t="s">
        <v>46</v>
      </c>
      <c r="N60" s="145" t="str">
        <f>IF(H60&gt;0,C60, "--")</f>
        <v>--</v>
      </c>
      <c r="O60" s="144" t="str">
        <f>IF(H60&gt;0,E60,"--")</f>
        <v>--</v>
      </c>
      <c r="Q60" s="1"/>
      <c r="R60" s="157"/>
      <c r="S60" s="79"/>
    </row>
    <row r="61" spans="1:19" x14ac:dyDescent="0.25">
      <c r="A61" s="31"/>
      <c r="B61" s="17">
        <v>2027</v>
      </c>
      <c r="C61" s="25">
        <f t="shared" si="23"/>
        <v>7793.1059999999989</v>
      </c>
      <c r="D61" s="229">
        <f t="shared" si="28"/>
        <v>2535.0194507399997</v>
      </c>
      <c r="E61" s="100">
        <f>D61/12</f>
        <v>211.25162089499997</v>
      </c>
      <c r="F61" s="52">
        <f t="shared" si="24"/>
        <v>8004.3576208949989</v>
      </c>
      <c r="G61" s="264"/>
      <c r="H61" s="75">
        <v>0</v>
      </c>
      <c r="I61" s="8">
        <f t="shared" si="25"/>
        <v>0</v>
      </c>
      <c r="J61" s="84">
        <f t="shared" si="26"/>
        <v>0</v>
      </c>
      <c r="K61" s="52">
        <f t="shared" si="27"/>
        <v>0</v>
      </c>
      <c r="L61" s="146"/>
      <c r="M61" s="233" t="s">
        <v>45</v>
      </c>
      <c r="N61" s="145" t="str">
        <f>IF(H61&gt;0,C61,"--")</f>
        <v>--</v>
      </c>
      <c r="O61" s="144" t="str">
        <f>IF(H61&gt;0,E61,"--")</f>
        <v>--</v>
      </c>
      <c r="Q61" s="1"/>
      <c r="R61" s="157"/>
      <c r="S61" s="79"/>
    </row>
    <row r="62" spans="1:19" x14ac:dyDescent="0.25">
      <c r="A62" s="30"/>
      <c r="B62" s="18"/>
      <c r="C62" s="63"/>
      <c r="D62" s="92"/>
      <c r="E62" s="99"/>
      <c r="F62" s="61"/>
      <c r="G62" s="264"/>
      <c r="H62" s="63"/>
      <c r="I62" s="15"/>
      <c r="J62" s="92"/>
      <c r="K62" s="61"/>
      <c r="L62" s="146"/>
      <c r="M62" s="234"/>
      <c r="N62" s="175"/>
      <c r="O62" s="174"/>
      <c r="Q62" s="35"/>
      <c r="R62" s="173"/>
      <c r="S62" s="79"/>
    </row>
    <row r="63" spans="1:19" ht="15" customHeight="1" x14ac:dyDescent="0.25">
      <c r="A63" s="31" t="s">
        <v>11</v>
      </c>
      <c r="B63" s="172" t="s">
        <v>38</v>
      </c>
      <c r="C63" s="171">
        <f t="shared" ref="C63:C68" si="29">E24/100%*$F$46</f>
        <v>8034.1192499999997</v>
      </c>
      <c r="D63" s="170">
        <f t="shared" ref="D63:D68" si="30">C63*0.32529</f>
        <v>2613.4186508325001</v>
      </c>
      <c r="E63" s="169">
        <f>(D63/12)+120*F46</f>
        <v>337.78488756937497</v>
      </c>
      <c r="F63" s="168">
        <f t="shared" ref="F63:F68" si="31">(E24+G24)*$F$46</f>
        <v>8371.9041375693741</v>
      </c>
      <c r="G63" s="264"/>
      <c r="H63" s="75">
        <v>0</v>
      </c>
      <c r="I63" s="167">
        <f t="shared" ref="I63:I68" si="32">C63*H63</f>
        <v>0</v>
      </c>
      <c r="J63" s="166">
        <f t="shared" ref="J63:J68" si="33">E63*H63</f>
        <v>0</v>
      </c>
      <c r="K63" s="52">
        <f t="shared" ref="K63:K68" si="34">(I63+J63)</f>
        <v>0</v>
      </c>
      <c r="L63" s="146"/>
      <c r="M63" s="230">
        <v>2024</v>
      </c>
      <c r="N63" s="265" t="str">
        <f>IF(AND(H63&gt;0,H64&gt;0),((I63+I64)/(H63+H64)),IF(AND(H63=0,H64&gt;0),C64,"--"))</f>
        <v>--</v>
      </c>
      <c r="O63" s="267" t="str">
        <f>IF(AND(H63&gt;0,H64&gt;0),(E63-(120*F46)+(((120*F46)*H63)/(H63+H64))),IF(AND(H63=0,H64&gt;0),E64,"--"))</f>
        <v>--</v>
      </c>
      <c r="P63" s="78"/>
      <c r="Q63" s="1"/>
      <c r="R63" s="1"/>
      <c r="S63" s="79"/>
    </row>
    <row r="64" spans="1:19" x14ac:dyDescent="0.25">
      <c r="A64" s="31"/>
      <c r="B64" s="172" t="s">
        <v>49</v>
      </c>
      <c r="C64" s="171">
        <f t="shared" si="29"/>
        <v>8289.1192499999997</v>
      </c>
      <c r="D64" s="170">
        <f>D63</f>
        <v>2613.4186508325001</v>
      </c>
      <c r="E64" s="169">
        <f>D64/12</f>
        <v>217.784887569375</v>
      </c>
      <c r="F64" s="168">
        <f t="shared" si="31"/>
        <v>8513.816550069374</v>
      </c>
      <c r="G64" s="264"/>
      <c r="H64" s="75">
        <v>0</v>
      </c>
      <c r="I64" s="167">
        <f t="shared" si="32"/>
        <v>0</v>
      </c>
      <c r="J64" s="166">
        <f t="shared" si="33"/>
        <v>0</v>
      </c>
      <c r="K64" s="52">
        <f t="shared" si="34"/>
        <v>0</v>
      </c>
      <c r="L64" s="146"/>
      <c r="M64" s="230"/>
      <c r="N64" s="266"/>
      <c r="O64" s="268"/>
      <c r="P64" s="78"/>
      <c r="Q64" s="1"/>
      <c r="R64" s="157"/>
      <c r="S64" s="79"/>
    </row>
    <row r="65" spans="1:19" x14ac:dyDescent="0.25">
      <c r="A65" s="31"/>
      <c r="B65" s="165" t="s">
        <v>48</v>
      </c>
      <c r="C65" s="164">
        <f t="shared" si="29"/>
        <v>8289.1192499999997</v>
      </c>
      <c r="D65" s="163">
        <f>D66</f>
        <v>2844.6678810899998</v>
      </c>
      <c r="E65" s="162">
        <f>D65/12</f>
        <v>237.05565675749997</v>
      </c>
      <c r="F65" s="161">
        <f t="shared" si="31"/>
        <v>8513.816550069374</v>
      </c>
      <c r="G65" s="264"/>
      <c r="H65" s="75">
        <v>0</v>
      </c>
      <c r="I65" s="160">
        <f t="shared" si="32"/>
        <v>0</v>
      </c>
      <c r="J65" s="159">
        <f t="shared" si="33"/>
        <v>0</v>
      </c>
      <c r="K65" s="52">
        <f t="shared" si="34"/>
        <v>0</v>
      </c>
      <c r="L65" s="146"/>
      <c r="M65" s="231" t="s">
        <v>47</v>
      </c>
      <c r="N65" s="269" t="str">
        <f>IF(AND(H65&gt;0,H66&gt;0),((I65+I66)/(H65+H66)),IF(AND(H65=0,H66&gt;0),C66,"--"))</f>
        <v>--</v>
      </c>
      <c r="O65" s="271" t="str">
        <f>IF(H66&gt;0,E66,"--")</f>
        <v>--</v>
      </c>
      <c r="P65" s="78"/>
      <c r="Q65" s="1"/>
      <c r="R65" s="157"/>
      <c r="S65" s="79"/>
    </row>
    <row r="66" spans="1:19" x14ac:dyDescent="0.25">
      <c r="A66" s="31"/>
      <c r="B66" s="165" t="s">
        <v>59</v>
      </c>
      <c r="C66" s="164">
        <f t="shared" si="29"/>
        <v>8745.0209999999988</v>
      </c>
      <c r="D66" s="163">
        <f t="shared" si="30"/>
        <v>2844.6678810899998</v>
      </c>
      <c r="E66" s="162">
        <f>D66/12</f>
        <v>237.05565675749997</v>
      </c>
      <c r="F66" s="161">
        <f t="shared" si="31"/>
        <v>8982.0766567574992</v>
      </c>
      <c r="G66" s="264"/>
      <c r="H66" s="75">
        <v>0</v>
      </c>
      <c r="I66" s="160">
        <f t="shared" si="32"/>
        <v>0</v>
      </c>
      <c r="J66" s="159">
        <f t="shared" si="33"/>
        <v>0</v>
      </c>
      <c r="K66" s="158">
        <f t="shared" si="34"/>
        <v>0</v>
      </c>
      <c r="L66" s="146"/>
      <c r="M66" s="232"/>
      <c r="N66" s="270"/>
      <c r="O66" s="272"/>
      <c r="Q66" s="1"/>
      <c r="R66" s="157"/>
      <c r="S66" s="79"/>
    </row>
    <row r="67" spans="1:19" x14ac:dyDescent="0.25">
      <c r="A67" s="31"/>
      <c r="B67" s="17">
        <v>2026</v>
      </c>
      <c r="C67" s="25">
        <f t="shared" si="29"/>
        <v>8745.0209999999988</v>
      </c>
      <c r="D67" s="96">
        <f t="shared" si="30"/>
        <v>2844.6678810899998</v>
      </c>
      <c r="E67" s="100">
        <f>D67/12</f>
        <v>237.05565675749997</v>
      </c>
      <c r="F67" s="52">
        <f t="shared" si="31"/>
        <v>8982.0766567574992</v>
      </c>
      <c r="G67" s="264"/>
      <c r="H67" s="75">
        <v>0</v>
      </c>
      <c r="I67" s="8">
        <f t="shared" si="32"/>
        <v>0</v>
      </c>
      <c r="J67" s="84">
        <f t="shared" si="33"/>
        <v>0</v>
      </c>
      <c r="K67" s="52">
        <f t="shared" si="34"/>
        <v>0</v>
      </c>
      <c r="L67" s="146"/>
      <c r="M67" s="233" t="s">
        <v>46</v>
      </c>
      <c r="N67" s="145" t="str">
        <f>IF(H67&gt;0,C67, "--")</f>
        <v>--</v>
      </c>
      <c r="O67" s="144" t="str">
        <f>IF(H67&gt;0,E67,"--")</f>
        <v>--</v>
      </c>
      <c r="Q67" s="1"/>
      <c r="R67" s="157"/>
      <c r="S67" s="79"/>
    </row>
    <row r="68" spans="1:19" x14ac:dyDescent="0.25">
      <c r="A68" s="31"/>
      <c r="B68" s="17">
        <v>2027</v>
      </c>
      <c r="C68" s="25">
        <f t="shared" si="29"/>
        <v>8745.0209999999988</v>
      </c>
      <c r="D68" s="96">
        <f t="shared" si="30"/>
        <v>2844.6678810899998</v>
      </c>
      <c r="E68" s="100">
        <f>D68/12</f>
        <v>237.05565675749997</v>
      </c>
      <c r="F68" s="52">
        <f t="shared" si="31"/>
        <v>8982.0766567574992</v>
      </c>
      <c r="G68" s="264"/>
      <c r="H68" s="75">
        <v>0</v>
      </c>
      <c r="I68" s="8">
        <f t="shared" si="32"/>
        <v>0</v>
      </c>
      <c r="J68" s="84">
        <f t="shared" si="33"/>
        <v>0</v>
      </c>
      <c r="K68" s="52">
        <f t="shared" si="34"/>
        <v>0</v>
      </c>
      <c r="L68" s="146"/>
      <c r="M68" s="233" t="s">
        <v>45</v>
      </c>
      <c r="N68" s="145" t="str">
        <f>IF(H68&gt;0,C68,"--")</f>
        <v>--</v>
      </c>
      <c r="O68" s="144" t="str">
        <f>IF(H68&gt;0,E68,"--")</f>
        <v>--</v>
      </c>
      <c r="Q68" s="1"/>
      <c r="R68" s="157"/>
      <c r="S68" s="79"/>
    </row>
    <row r="69" spans="1:19" x14ac:dyDescent="0.25">
      <c r="A69" s="66"/>
      <c r="B69" s="20"/>
      <c r="C69" s="40"/>
      <c r="D69" s="86"/>
      <c r="E69" s="90"/>
      <c r="F69" s="41"/>
      <c r="G69" s="76"/>
      <c r="H69" s="69"/>
      <c r="I69" s="24"/>
      <c r="J69" s="86"/>
      <c r="K69" s="70"/>
      <c r="L69" s="146"/>
      <c r="M69" s="234"/>
      <c r="N69" s="175"/>
      <c r="O69" s="174"/>
      <c r="Q69" s="173"/>
      <c r="R69" s="173"/>
      <c r="S69" s="79"/>
    </row>
    <row r="70" spans="1:19" x14ac:dyDescent="0.25">
      <c r="A70" s="31" t="s">
        <v>12</v>
      </c>
      <c r="B70" s="172" t="s">
        <v>38</v>
      </c>
      <c r="C70" s="171">
        <f t="shared" ref="C70:C75" si="35">E31/100%*$F$46</f>
        <v>8717.3662499999991</v>
      </c>
      <c r="D70" s="170">
        <f t="shared" ref="D70:D75" si="36">C70*0.32529</f>
        <v>2835.6720674624999</v>
      </c>
      <c r="E70" s="169">
        <f>(D70/12)+120*F46</f>
        <v>356.30600562187499</v>
      </c>
      <c r="F70" s="168">
        <f t="shared" ref="F70:F75" si="37">(E31+G31)*$F$46</f>
        <v>9073.6722556218738</v>
      </c>
      <c r="G70" s="76"/>
      <c r="H70" s="75">
        <v>0</v>
      </c>
      <c r="I70" s="167">
        <f t="shared" ref="I70:I75" si="38">C70*H70</f>
        <v>0</v>
      </c>
      <c r="J70" s="166">
        <f t="shared" ref="J70:J75" si="39">E70*H70</f>
        <v>0</v>
      </c>
      <c r="K70" s="158">
        <f t="shared" ref="K70:K75" si="40">(I70+J70)</f>
        <v>0</v>
      </c>
      <c r="L70" s="146"/>
      <c r="M70" s="230">
        <v>2024</v>
      </c>
      <c r="N70" s="265" t="str">
        <f>IF(AND(H70&gt;0,H71&gt;0),((I70+I71)/(H70+H71)),IF(AND(H70=0,H71&gt;0),C71,"--"))</f>
        <v>--</v>
      </c>
      <c r="O70" s="267" t="str">
        <f>IF(AND(H70&gt;0,H71&gt;0),(E70-(120*F46)+(((120*F46)*H70)/(H70+H71))),IF(AND(H70=0,H71&gt;0),E71,"--"))</f>
        <v>--</v>
      </c>
      <c r="P70" s="78"/>
      <c r="Q70" s="1"/>
      <c r="R70" s="1"/>
      <c r="S70" s="79"/>
    </row>
    <row r="71" spans="1:19" x14ac:dyDescent="0.25">
      <c r="A71" s="31"/>
      <c r="B71" s="172" t="s">
        <v>49</v>
      </c>
      <c r="C71" s="171">
        <f t="shared" si="35"/>
        <v>8972.3662499999991</v>
      </c>
      <c r="D71" s="170">
        <f>D70</f>
        <v>2835.6720674624999</v>
      </c>
      <c r="E71" s="169">
        <f>D71/12</f>
        <v>236.30600562187499</v>
      </c>
      <c r="F71" s="168">
        <f t="shared" si="37"/>
        <v>9215.5846681218736</v>
      </c>
      <c r="G71" s="76"/>
      <c r="H71" s="75">
        <v>0</v>
      </c>
      <c r="I71" s="167">
        <f t="shared" si="38"/>
        <v>0</v>
      </c>
      <c r="J71" s="166">
        <f t="shared" si="39"/>
        <v>0</v>
      </c>
      <c r="K71" s="158">
        <f t="shared" si="40"/>
        <v>0</v>
      </c>
      <c r="L71" s="146"/>
      <c r="M71" s="230"/>
      <c r="N71" s="266"/>
      <c r="O71" s="268"/>
      <c r="P71" s="78"/>
      <c r="Q71" s="1"/>
      <c r="R71" s="157"/>
      <c r="S71" s="79"/>
    </row>
    <row r="72" spans="1:19" x14ac:dyDescent="0.25">
      <c r="A72" s="31"/>
      <c r="B72" s="165" t="s">
        <v>48</v>
      </c>
      <c r="C72" s="164">
        <f t="shared" si="35"/>
        <v>8972.3662499999991</v>
      </c>
      <c r="D72" s="163">
        <f>D73</f>
        <v>3079.1438255025</v>
      </c>
      <c r="E72" s="162">
        <f>D72/12</f>
        <v>256.595318791875</v>
      </c>
      <c r="F72" s="161">
        <f t="shared" si="37"/>
        <v>9215.5846681218736</v>
      </c>
      <c r="G72" s="76"/>
      <c r="H72" s="75">
        <v>0</v>
      </c>
      <c r="I72" s="160">
        <f t="shared" si="38"/>
        <v>0</v>
      </c>
      <c r="J72" s="159">
        <f t="shared" si="39"/>
        <v>0</v>
      </c>
      <c r="K72" s="158">
        <f t="shared" si="40"/>
        <v>0</v>
      </c>
      <c r="L72" s="146"/>
      <c r="M72" s="231" t="s">
        <v>47</v>
      </c>
      <c r="N72" s="269" t="str">
        <f>IF(AND(H72&gt;0,H73&gt;0),((I72+I73)/(H72+H73)),IF(AND(H72=0,H73&gt;0),C73,"--"))</f>
        <v>--</v>
      </c>
      <c r="O72" s="271" t="str">
        <f>IF(H73&gt;0,E73,"--")</f>
        <v>--</v>
      </c>
      <c r="Q72" s="1"/>
      <c r="R72" s="157"/>
      <c r="S72" s="79"/>
    </row>
    <row r="73" spans="1:19" x14ac:dyDescent="0.25">
      <c r="A73" s="31"/>
      <c r="B73" s="165" t="s">
        <v>59</v>
      </c>
      <c r="C73" s="164">
        <f t="shared" si="35"/>
        <v>9465.8422499999997</v>
      </c>
      <c r="D73" s="163">
        <f t="shared" si="36"/>
        <v>3079.1438255025</v>
      </c>
      <c r="E73" s="162">
        <f>D73/12</f>
        <v>256.595318791875</v>
      </c>
      <c r="F73" s="161">
        <f t="shared" si="37"/>
        <v>9722.4375687918746</v>
      </c>
      <c r="G73" s="76"/>
      <c r="H73" s="75">
        <v>0</v>
      </c>
      <c r="I73" s="160">
        <f t="shared" si="38"/>
        <v>0</v>
      </c>
      <c r="J73" s="159">
        <f t="shared" si="39"/>
        <v>0</v>
      </c>
      <c r="K73" s="158">
        <f t="shared" si="40"/>
        <v>0</v>
      </c>
      <c r="L73" s="146"/>
      <c r="M73" s="232"/>
      <c r="N73" s="270"/>
      <c r="O73" s="272"/>
      <c r="Q73" s="1"/>
      <c r="R73" s="157"/>
      <c r="S73" s="79"/>
    </row>
    <row r="74" spans="1:19" x14ac:dyDescent="0.25">
      <c r="A74" s="29"/>
      <c r="B74" s="17">
        <v>2026</v>
      </c>
      <c r="C74" s="25">
        <f t="shared" si="35"/>
        <v>9465.8422499999997</v>
      </c>
      <c r="D74" s="96">
        <f t="shared" si="36"/>
        <v>3079.1438255025</v>
      </c>
      <c r="E74" s="100">
        <f>D74/12</f>
        <v>256.595318791875</v>
      </c>
      <c r="F74" s="52">
        <f t="shared" si="37"/>
        <v>9722.4375687918746</v>
      </c>
      <c r="G74" s="76"/>
      <c r="H74" s="75">
        <v>0</v>
      </c>
      <c r="I74" s="8">
        <f t="shared" si="38"/>
        <v>0</v>
      </c>
      <c r="J74" s="84">
        <f t="shared" si="39"/>
        <v>0</v>
      </c>
      <c r="K74" s="52">
        <f t="shared" si="40"/>
        <v>0</v>
      </c>
      <c r="L74" s="146"/>
      <c r="M74" s="233" t="s">
        <v>46</v>
      </c>
      <c r="N74" s="145" t="str">
        <f>IF(H74&gt;0,C74, "--")</f>
        <v>--</v>
      </c>
      <c r="O74" s="144" t="str">
        <f>IF(H74&gt;0,E74,"--")</f>
        <v>--</v>
      </c>
      <c r="Q74" s="1"/>
      <c r="R74" s="157"/>
      <c r="S74" s="79"/>
    </row>
    <row r="75" spans="1:19" x14ac:dyDescent="0.25">
      <c r="A75" s="29"/>
      <c r="B75" s="17">
        <v>2027</v>
      </c>
      <c r="C75" s="25">
        <f t="shared" si="35"/>
        <v>9465.8422499999997</v>
      </c>
      <c r="D75" s="96">
        <f t="shared" si="36"/>
        <v>3079.1438255025</v>
      </c>
      <c r="E75" s="100">
        <f>D75/12</f>
        <v>256.595318791875</v>
      </c>
      <c r="F75" s="52">
        <f t="shared" si="37"/>
        <v>9722.4375687918746</v>
      </c>
      <c r="G75" s="76"/>
      <c r="H75" s="75">
        <v>0</v>
      </c>
      <c r="I75" s="8">
        <f t="shared" si="38"/>
        <v>0</v>
      </c>
      <c r="J75" s="84">
        <f t="shared" si="39"/>
        <v>0</v>
      </c>
      <c r="K75" s="52">
        <f t="shared" si="40"/>
        <v>0</v>
      </c>
      <c r="L75" s="146"/>
      <c r="M75" s="233" t="s">
        <v>45</v>
      </c>
      <c r="N75" s="145" t="str">
        <f>IF(H75&gt;0,C75,"--")</f>
        <v>--</v>
      </c>
      <c r="O75" s="144" t="str">
        <f>IF(H75&gt;0,E75,"--")</f>
        <v>--</v>
      </c>
      <c r="Q75" s="1"/>
      <c r="R75" s="157"/>
      <c r="S75" s="79"/>
    </row>
    <row r="76" spans="1:19" x14ac:dyDescent="0.25">
      <c r="A76" s="113"/>
      <c r="B76" s="114"/>
      <c r="C76" s="115"/>
      <c r="D76" s="116"/>
      <c r="E76" s="117"/>
      <c r="F76" s="118"/>
      <c r="G76" s="76"/>
      <c r="H76" s="119"/>
      <c r="I76" s="120"/>
      <c r="J76" s="116"/>
      <c r="K76" s="121"/>
      <c r="L76" s="146"/>
      <c r="M76" s="234"/>
      <c r="N76" s="175"/>
      <c r="O76" s="174"/>
      <c r="Q76" s="173"/>
      <c r="R76" s="173"/>
      <c r="S76" s="79"/>
    </row>
    <row r="77" spans="1:19" x14ac:dyDescent="0.25">
      <c r="A77" s="31" t="s">
        <v>37</v>
      </c>
      <c r="B77" s="172" t="s">
        <v>38</v>
      </c>
      <c r="C77" s="171">
        <f t="shared" ref="C77:C82" si="41">E38/100%*$F$46</f>
        <v>8978.8814999999995</v>
      </c>
      <c r="D77" s="170">
        <f t="shared" ref="D77:D82" si="42">C77*0.32529</f>
        <v>2920.7403631349998</v>
      </c>
      <c r="E77" s="169">
        <f>(D77/12)+120*F46</f>
        <v>363.39503026124999</v>
      </c>
      <c r="F77" s="168">
        <f t="shared" ref="F77:F82" si="43">(E38+G38)*$F$46</f>
        <v>9342.2765302612497</v>
      </c>
      <c r="G77" s="76"/>
      <c r="H77" s="75">
        <v>0</v>
      </c>
      <c r="I77" s="167">
        <f t="shared" ref="I77:I82" si="44">C77*H77</f>
        <v>0</v>
      </c>
      <c r="J77" s="166">
        <f t="shared" ref="J77:J82" si="45">E77*H77</f>
        <v>0</v>
      </c>
      <c r="K77" s="158">
        <f t="shared" ref="K77:K82" si="46">(I77+J77)</f>
        <v>0</v>
      </c>
      <c r="L77" s="146"/>
      <c r="M77" s="230">
        <v>2024</v>
      </c>
      <c r="N77" s="265" t="str">
        <f>IF(AND(H77&gt;0,H78&gt;0),((I77+I78)/(H77+H78)),IF(AND(H77=0,H78&gt;0),C78,"--"))</f>
        <v>--</v>
      </c>
      <c r="O77" s="267" t="str">
        <f>IF(AND(H77&gt;0,H78&gt;0),(E77-(120*F46)+(((120*F46)*H77)/(H77+H78))),IF(AND(H77=0,H78&gt;0),E78,"--"))</f>
        <v>--</v>
      </c>
      <c r="P77" s="78"/>
      <c r="Q77" s="1"/>
      <c r="R77" s="1"/>
      <c r="S77" s="79"/>
    </row>
    <row r="78" spans="1:19" x14ac:dyDescent="0.25">
      <c r="A78" s="31"/>
      <c r="B78" s="172" t="s">
        <v>49</v>
      </c>
      <c r="C78" s="171">
        <f t="shared" si="41"/>
        <v>9233.8814999999995</v>
      </c>
      <c r="D78" s="170">
        <f>D77</f>
        <v>2920.7403631349998</v>
      </c>
      <c r="E78" s="169">
        <f>D78/12</f>
        <v>243.39503026124999</v>
      </c>
      <c r="F78" s="168">
        <f t="shared" si="43"/>
        <v>9484.1889427612496</v>
      </c>
      <c r="G78" s="76"/>
      <c r="H78" s="75">
        <v>0</v>
      </c>
      <c r="I78" s="167">
        <f t="shared" si="44"/>
        <v>0</v>
      </c>
      <c r="J78" s="166">
        <f t="shared" si="45"/>
        <v>0</v>
      </c>
      <c r="K78" s="158">
        <f t="shared" si="46"/>
        <v>0</v>
      </c>
      <c r="L78" s="146"/>
      <c r="M78" s="230"/>
      <c r="N78" s="266"/>
      <c r="O78" s="268"/>
      <c r="P78" s="78"/>
      <c r="Q78" s="1"/>
      <c r="R78" s="157"/>
      <c r="S78" s="79"/>
    </row>
    <row r="79" spans="1:19" x14ac:dyDescent="0.25">
      <c r="A79" s="31"/>
      <c r="B79" s="165" t="s">
        <v>48</v>
      </c>
      <c r="C79" s="164">
        <f t="shared" si="41"/>
        <v>9233.8814999999995</v>
      </c>
      <c r="D79" s="163">
        <f>D80</f>
        <v>3168.8904419549999</v>
      </c>
      <c r="E79" s="162">
        <f>D79/12</f>
        <v>264.07420349624999</v>
      </c>
      <c r="F79" s="161">
        <f t="shared" si="43"/>
        <v>9484.1889427612496</v>
      </c>
      <c r="G79" s="76"/>
      <c r="H79" s="75">
        <v>0</v>
      </c>
      <c r="I79" s="160">
        <f t="shared" si="44"/>
        <v>0</v>
      </c>
      <c r="J79" s="159">
        <f t="shared" si="45"/>
        <v>0</v>
      </c>
      <c r="K79" s="158">
        <f t="shared" si="46"/>
        <v>0</v>
      </c>
      <c r="L79" s="146"/>
      <c r="M79" s="231" t="s">
        <v>47</v>
      </c>
      <c r="N79" s="269" t="str">
        <f>IF(AND(H79&gt;0,H80&gt;0),((I79+I80)/(H79+H80)),IF(AND(H79=0,H80&gt;0),C80,"--"))</f>
        <v>--</v>
      </c>
      <c r="O79" s="271" t="str">
        <f>IF(H80&gt;0,E80,"--")</f>
        <v>--</v>
      </c>
      <c r="Q79" s="1"/>
      <c r="R79" s="157"/>
      <c r="S79" s="79"/>
    </row>
    <row r="80" spans="1:19" x14ac:dyDescent="0.25">
      <c r="A80" s="31"/>
      <c r="B80" s="165" t="s">
        <v>59</v>
      </c>
      <c r="C80" s="164">
        <f t="shared" si="41"/>
        <v>9741.7394999999997</v>
      </c>
      <c r="D80" s="163">
        <f t="shared" si="42"/>
        <v>3168.8904419549999</v>
      </c>
      <c r="E80" s="162">
        <f>D80/12</f>
        <v>264.07420349624999</v>
      </c>
      <c r="F80" s="161">
        <f t="shared" si="43"/>
        <v>10005.813703496249</v>
      </c>
      <c r="G80" s="76"/>
      <c r="H80" s="75">
        <v>0</v>
      </c>
      <c r="I80" s="160">
        <f t="shared" si="44"/>
        <v>0</v>
      </c>
      <c r="J80" s="159">
        <f t="shared" si="45"/>
        <v>0</v>
      </c>
      <c r="K80" s="158">
        <f t="shared" si="46"/>
        <v>0</v>
      </c>
      <c r="L80" s="146"/>
      <c r="M80" s="232"/>
      <c r="N80" s="270"/>
      <c r="O80" s="272"/>
      <c r="Q80" s="1"/>
      <c r="R80" s="157"/>
      <c r="S80" s="79"/>
    </row>
    <row r="81" spans="1:19" x14ac:dyDescent="0.25">
      <c r="A81" s="29"/>
      <c r="B81" s="17">
        <v>2026</v>
      </c>
      <c r="C81" s="25">
        <f t="shared" si="41"/>
        <v>9741.7394999999997</v>
      </c>
      <c r="D81" s="96">
        <f t="shared" si="42"/>
        <v>3168.8904419549999</v>
      </c>
      <c r="E81" s="100">
        <f>D81/12</f>
        <v>264.07420349624999</v>
      </c>
      <c r="F81" s="52">
        <f t="shared" si="43"/>
        <v>10005.813703496249</v>
      </c>
      <c r="G81" s="76"/>
      <c r="H81" s="75">
        <v>0</v>
      </c>
      <c r="I81" s="8">
        <f t="shared" si="44"/>
        <v>0</v>
      </c>
      <c r="J81" s="84">
        <f t="shared" si="45"/>
        <v>0</v>
      </c>
      <c r="K81" s="158">
        <f t="shared" si="46"/>
        <v>0</v>
      </c>
      <c r="L81" s="146"/>
      <c r="M81" s="233" t="s">
        <v>46</v>
      </c>
      <c r="N81" s="145" t="str">
        <f>IF(H81&gt;0,C81, "--")</f>
        <v>--</v>
      </c>
      <c r="O81" s="144" t="str">
        <f>IF(H81&gt;0,E81,"--")</f>
        <v>--</v>
      </c>
      <c r="Q81" s="1"/>
      <c r="R81" s="157"/>
      <c r="S81" s="79"/>
    </row>
    <row r="82" spans="1:19" ht="15.75" thickBot="1" x14ac:dyDescent="0.3">
      <c r="A82" s="81"/>
      <c r="B82" s="156">
        <v>2027</v>
      </c>
      <c r="C82" s="155">
        <f t="shared" si="41"/>
        <v>9741.7394999999997</v>
      </c>
      <c r="D82" s="154">
        <f t="shared" si="42"/>
        <v>3168.8904419549999</v>
      </c>
      <c r="E82" s="153">
        <f>D82/12</f>
        <v>264.07420349624999</v>
      </c>
      <c r="F82" s="152">
        <f t="shared" si="43"/>
        <v>10005.813703496249</v>
      </c>
      <c r="G82" s="151"/>
      <c r="H82" s="150">
        <v>0</v>
      </c>
      <c r="I82" s="149">
        <f t="shared" si="44"/>
        <v>0</v>
      </c>
      <c r="J82" s="148">
        <f t="shared" si="45"/>
        <v>0</v>
      </c>
      <c r="K82" s="147">
        <f t="shared" si="46"/>
        <v>0</v>
      </c>
      <c r="L82" s="146"/>
      <c r="M82" s="233" t="s">
        <v>45</v>
      </c>
      <c r="N82" s="145" t="str">
        <f>IF(H82&gt;0,C82,"--")</f>
        <v>--</v>
      </c>
      <c r="O82" s="144" t="str">
        <f>IF(H82&gt;0,E82,"--")</f>
        <v>--</v>
      </c>
      <c r="Q82" s="1"/>
      <c r="R82" s="1"/>
      <c r="S82" s="79"/>
    </row>
    <row r="83" spans="1:19" ht="16.5" thickTop="1" thickBot="1" x14ac:dyDescent="0.3">
      <c r="C83" s="143"/>
      <c r="D83" s="143"/>
      <c r="H83" s="143"/>
      <c r="L83" s="142"/>
      <c r="M83" s="141"/>
      <c r="N83" s="140"/>
      <c r="O83" s="139"/>
      <c r="Q83" s="79"/>
      <c r="R83" s="79"/>
      <c r="S83" s="79"/>
    </row>
    <row r="84" spans="1:19" x14ac:dyDescent="0.25">
      <c r="L84" s="79"/>
      <c r="M84" s="138"/>
      <c r="N84" s="137"/>
      <c r="Q84" s="79"/>
      <c r="R84" s="79"/>
      <c r="S84" s="79"/>
    </row>
    <row r="85" spans="1:19" x14ac:dyDescent="0.25">
      <c r="L85" s="79"/>
      <c r="M85" s="136"/>
      <c r="Q85" s="79"/>
      <c r="R85" s="79"/>
      <c r="S85" s="79"/>
    </row>
    <row r="86" spans="1:19" x14ac:dyDescent="0.25">
      <c r="M86" s="136"/>
      <c r="N86" s="2"/>
    </row>
  </sheetData>
  <mergeCells count="61">
    <mergeCell ref="N77:N78"/>
    <mergeCell ref="O77:O78"/>
    <mergeCell ref="N79:N80"/>
    <mergeCell ref="O79:O80"/>
    <mergeCell ref="O63:O64"/>
    <mergeCell ref="N65:N66"/>
    <mergeCell ref="O65:O66"/>
    <mergeCell ref="N70:N71"/>
    <mergeCell ref="O70:O71"/>
    <mergeCell ref="N72:N73"/>
    <mergeCell ref="O72:O73"/>
    <mergeCell ref="O58:O59"/>
    <mergeCell ref="G41:H41"/>
    <mergeCell ref="G42:H42"/>
    <mergeCell ref="G43:H43"/>
    <mergeCell ref="O49:O50"/>
    <mergeCell ref="N51:N52"/>
    <mergeCell ref="O51:O52"/>
    <mergeCell ref="N56:N57"/>
    <mergeCell ref="O56:O57"/>
    <mergeCell ref="C46:E46"/>
    <mergeCell ref="G46:G68"/>
    <mergeCell ref="N49:N50"/>
    <mergeCell ref="N63:N64"/>
    <mergeCell ref="G35:H35"/>
    <mergeCell ref="G36:H36"/>
    <mergeCell ref="G37:H37"/>
    <mergeCell ref="G38:H38"/>
    <mergeCell ref="G39:H39"/>
    <mergeCell ref="G40:H40"/>
    <mergeCell ref="N58:N59"/>
    <mergeCell ref="G34:H34"/>
    <mergeCell ref="G23:H23"/>
    <mergeCell ref="G24:H24"/>
    <mergeCell ref="G25:H25"/>
    <mergeCell ref="G26:H26"/>
    <mergeCell ref="G27:H27"/>
    <mergeCell ref="G28:H28"/>
    <mergeCell ref="G29:H29"/>
    <mergeCell ref="G30:H30"/>
    <mergeCell ref="G31:H31"/>
    <mergeCell ref="G32:H32"/>
    <mergeCell ref="G33:H33"/>
    <mergeCell ref="G22:H22"/>
    <mergeCell ref="G11:H11"/>
    <mergeCell ref="G12:H12"/>
    <mergeCell ref="G13:H13"/>
    <mergeCell ref="G14:H14"/>
    <mergeCell ref="G15:H15"/>
    <mergeCell ref="G16:H16"/>
    <mergeCell ref="G17:H17"/>
    <mergeCell ref="G18:H18"/>
    <mergeCell ref="G19:H19"/>
    <mergeCell ref="G20:H20"/>
    <mergeCell ref="G21:H21"/>
    <mergeCell ref="G10:H10"/>
    <mergeCell ref="C6:J6"/>
    <mergeCell ref="C7:D7"/>
    <mergeCell ref="E7:K7"/>
    <mergeCell ref="G8:H8"/>
    <mergeCell ref="G9:H9"/>
  </mergeCells>
  <dataValidations count="5">
    <dataValidation type="list" allowBlank="1" showInputMessage="1" showErrorMessage="1" sqref="H60:H61 H53:H54 H67:H68 H74:H75 H81:H82">
      <formula1>"0,1, 2, 3, 4, 5, 6, 7, 8, 9, 10, 11, 12"</formula1>
    </dataValidation>
    <dataValidation type="list" allowBlank="1" showInputMessage="1" showErrorMessage="1" sqref="H49 H63 H70 H56 H77">
      <formula1>"0,1, 2, 3, 4, 5, 6, 7, 8, 9, 10,"</formula1>
    </dataValidation>
    <dataValidation type="list" allowBlank="1" showInputMessage="1" showErrorMessage="1" sqref="H51 H58 H65 H72 H79">
      <formula1>"0,1"</formula1>
    </dataValidation>
    <dataValidation type="list" allowBlank="1" showInputMessage="1" showErrorMessage="1" sqref="H50 H57 H64 H71 H78">
      <formula1>"0,1, 2"</formula1>
    </dataValidation>
    <dataValidation type="list" allowBlank="1" showInputMessage="1" showErrorMessage="1" sqref="H52 H59 H66 H73 H80">
      <formula1>"0,1, 2, 3, 4, 5, 6, 7, 8, 9, 10, 11"</formula1>
    </dataValidation>
  </dataValidations>
  <pageMargins left="0.7" right="0.7" top="0.78740157499999996" bottom="0.78740157499999996" header="0.3" footer="0.3"/>
  <pageSetup paperSize="9" orientation="portrait" r:id="rId1"/>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80" zoomScaleNormal="80" workbookViewId="0">
      <selection activeCell="N33" sqref="N33"/>
    </sheetView>
  </sheetViews>
  <sheetFormatPr baseColWidth="10" defaultRowHeight="15" x14ac:dyDescent="0.25"/>
  <cols>
    <col min="1" max="1" width="9" bestFit="1" customWidth="1"/>
    <col min="2" max="2" width="15" bestFit="1" customWidth="1"/>
    <col min="3" max="3" width="13.42578125" bestFit="1" customWidth="1"/>
    <col min="4" max="4" width="2.85546875" customWidth="1"/>
    <col min="5" max="5" width="12.140625" customWidth="1"/>
    <col min="6" max="6" width="9" bestFit="1" customWidth="1"/>
    <col min="7" max="7" width="15.28515625" customWidth="1"/>
    <col min="8" max="8" width="13.42578125" customWidth="1"/>
    <col min="9" max="9" width="10.42578125" bestFit="1" customWidth="1"/>
    <col min="10" max="10" width="19.28515625" bestFit="1" customWidth="1"/>
    <col min="11" max="11" width="18.140625" bestFit="1" customWidth="1"/>
    <col min="12" max="12" width="12.85546875" bestFit="1" customWidth="1"/>
    <col min="15" max="15" width="16.7109375" customWidth="1"/>
    <col min="16" max="16" width="19.85546875" customWidth="1"/>
  </cols>
  <sheetData>
    <row r="1" spans="1:13" ht="21" x14ac:dyDescent="0.35">
      <c r="A1" s="276" t="s">
        <v>39</v>
      </c>
      <c r="B1" s="276"/>
      <c r="C1" s="276"/>
      <c r="D1" s="44"/>
      <c r="E1" s="276" t="s">
        <v>28</v>
      </c>
      <c r="F1" s="276"/>
      <c r="G1" s="276"/>
      <c r="H1" s="277"/>
      <c r="I1" s="277"/>
      <c r="J1" s="277"/>
      <c r="K1" s="103"/>
    </row>
    <row r="2" spans="1:13" ht="45" x14ac:dyDescent="0.25">
      <c r="A2" s="49" t="s">
        <v>19</v>
      </c>
      <c r="B2" s="49" t="s">
        <v>20</v>
      </c>
      <c r="C2" s="49" t="s">
        <v>21</v>
      </c>
      <c r="D2" s="45"/>
      <c r="E2" s="49" t="s">
        <v>5</v>
      </c>
      <c r="F2" s="49" t="s">
        <v>19</v>
      </c>
      <c r="G2" s="55" t="s">
        <v>20</v>
      </c>
      <c r="H2" s="49" t="s">
        <v>21</v>
      </c>
      <c r="I2" s="49" t="s">
        <v>25</v>
      </c>
      <c r="J2" s="55" t="s">
        <v>26</v>
      </c>
      <c r="K2" s="49" t="s">
        <v>27</v>
      </c>
      <c r="L2" s="36"/>
      <c r="M2" s="36"/>
    </row>
    <row r="3" spans="1:13" x14ac:dyDescent="0.25">
      <c r="A3" s="42">
        <v>1</v>
      </c>
      <c r="B3" s="43">
        <v>64.790000000000006</v>
      </c>
      <c r="C3" s="43">
        <v>84</v>
      </c>
      <c r="D3" s="46"/>
      <c r="E3" s="48">
        <v>2024</v>
      </c>
      <c r="F3" s="73">
        <v>1</v>
      </c>
      <c r="G3" s="56">
        <f>VLOOKUP(F3,$A$3:$C$10,2,)</f>
        <v>64.790000000000006</v>
      </c>
      <c r="H3" s="58">
        <f>VLOOKUP(F3,$A$3:$C$10,3,)</f>
        <v>84</v>
      </c>
      <c r="I3" s="73">
        <v>1</v>
      </c>
      <c r="J3" s="57">
        <f>I3*G3</f>
        <v>64.790000000000006</v>
      </c>
      <c r="K3" s="54">
        <f>H3*I3</f>
        <v>84</v>
      </c>
    </row>
    <row r="4" spans="1:13" x14ac:dyDescent="0.25">
      <c r="A4" s="42">
        <v>2</v>
      </c>
      <c r="B4" s="43">
        <v>129.57</v>
      </c>
      <c r="C4" s="43">
        <v>167</v>
      </c>
      <c r="D4" s="46"/>
      <c r="E4" s="48">
        <v>2025</v>
      </c>
      <c r="F4" s="73">
        <v>1</v>
      </c>
      <c r="G4" s="56">
        <f>VLOOKUP(F4,$A$3:$C$10,2,)</f>
        <v>64.790000000000006</v>
      </c>
      <c r="H4" s="58">
        <f>VLOOKUP(F4,$A$3:$C$10,3,)</f>
        <v>84</v>
      </c>
      <c r="I4" s="74">
        <v>1</v>
      </c>
      <c r="J4" s="57">
        <f t="shared" ref="J4:J6" si="0">I4*G4</f>
        <v>64.790000000000006</v>
      </c>
      <c r="K4" s="54">
        <f>H4*I4</f>
        <v>84</v>
      </c>
    </row>
    <row r="5" spans="1:13" x14ac:dyDescent="0.25">
      <c r="A5" s="42">
        <v>3</v>
      </c>
      <c r="B5" s="43">
        <v>194.36</v>
      </c>
      <c r="C5" s="43">
        <v>250</v>
      </c>
      <c r="D5" s="46"/>
      <c r="E5" s="48">
        <v>2026</v>
      </c>
      <c r="F5" s="73">
        <v>1</v>
      </c>
      <c r="G5" s="56">
        <f>VLOOKUP(F5,$A$3:$C$10,2,)</f>
        <v>64.790000000000006</v>
      </c>
      <c r="H5" s="58">
        <f>VLOOKUP(F5,$A$3:$C$10,3,)</f>
        <v>84</v>
      </c>
      <c r="I5" s="74">
        <v>1</v>
      </c>
      <c r="J5" s="57">
        <f t="shared" si="0"/>
        <v>64.790000000000006</v>
      </c>
      <c r="K5" s="54">
        <f>H5*I5</f>
        <v>84</v>
      </c>
    </row>
    <row r="6" spans="1:13" x14ac:dyDescent="0.25">
      <c r="A6" s="42">
        <v>4</v>
      </c>
      <c r="B6" s="43">
        <v>259.14</v>
      </c>
      <c r="C6" s="43">
        <v>333</v>
      </c>
      <c r="D6" s="46"/>
      <c r="E6" s="48">
        <v>2027</v>
      </c>
      <c r="F6" s="73">
        <v>1</v>
      </c>
      <c r="G6" s="56">
        <f>VLOOKUP(F6,$A$3:$C$10,2,)</f>
        <v>64.790000000000006</v>
      </c>
      <c r="H6" s="58">
        <f>VLOOKUP(F6,$A$3:$C$10,3,)</f>
        <v>84</v>
      </c>
      <c r="I6" s="74">
        <v>1</v>
      </c>
      <c r="J6" s="57">
        <f t="shared" si="0"/>
        <v>64.790000000000006</v>
      </c>
      <c r="K6" s="54">
        <f>H6*I6</f>
        <v>84</v>
      </c>
    </row>
    <row r="7" spans="1:13" ht="15.75" thickBot="1" x14ac:dyDescent="0.3">
      <c r="A7" s="42">
        <v>5</v>
      </c>
      <c r="B7" s="43">
        <v>323.93</v>
      </c>
      <c r="C7" s="43">
        <v>416</v>
      </c>
      <c r="D7" s="46"/>
      <c r="E7" s="47"/>
      <c r="F7" s="47"/>
      <c r="G7" s="7"/>
      <c r="H7" s="7"/>
      <c r="I7" s="7"/>
      <c r="J7" s="64">
        <f>SUM(J3:J6)</f>
        <v>259.16000000000003</v>
      </c>
      <c r="K7" s="64">
        <f>SUM(K3:K6)</f>
        <v>336</v>
      </c>
    </row>
    <row r="8" spans="1:13" ht="15.75" thickTop="1" x14ac:dyDescent="0.25">
      <c r="A8" s="42">
        <v>6</v>
      </c>
      <c r="B8" s="43">
        <v>388.71</v>
      </c>
      <c r="C8" s="43">
        <v>499</v>
      </c>
      <c r="D8" s="46"/>
      <c r="E8" s="47"/>
      <c r="F8" s="47"/>
      <c r="G8" s="7"/>
      <c r="H8" s="7"/>
      <c r="I8" s="7"/>
      <c r="J8" s="7"/>
    </row>
    <row r="9" spans="1:13" x14ac:dyDescent="0.25">
      <c r="A9" s="42">
        <v>7</v>
      </c>
      <c r="B9" s="43">
        <v>453.5</v>
      </c>
      <c r="C9" s="43">
        <v>582</v>
      </c>
      <c r="D9" s="46"/>
      <c r="E9" s="47"/>
      <c r="F9" s="47"/>
      <c r="G9" s="7"/>
      <c r="H9" s="7"/>
      <c r="I9" s="7"/>
      <c r="J9" s="7"/>
    </row>
    <row r="10" spans="1:13" x14ac:dyDescent="0.25">
      <c r="A10" s="42">
        <v>8</v>
      </c>
      <c r="B10" s="43">
        <v>518.28</v>
      </c>
      <c r="C10" s="43">
        <v>665</v>
      </c>
    </row>
    <row r="12" spans="1:13" ht="20.25" customHeight="1" x14ac:dyDescent="0.25">
      <c r="A12" s="276" t="s">
        <v>42</v>
      </c>
      <c r="B12" s="276"/>
      <c r="C12" s="276"/>
      <c r="E12" s="276" t="s">
        <v>28</v>
      </c>
      <c r="F12" s="276"/>
      <c r="G12" s="276"/>
      <c r="H12" s="277"/>
      <c r="I12" s="277"/>
      <c r="J12" s="277"/>
      <c r="K12" s="103"/>
    </row>
    <row r="13" spans="1:13" ht="45" x14ac:dyDescent="0.25">
      <c r="A13" s="49" t="s">
        <v>19</v>
      </c>
      <c r="B13" s="49" t="s">
        <v>20</v>
      </c>
      <c r="C13" s="49" t="s">
        <v>21</v>
      </c>
      <c r="E13" s="49" t="s">
        <v>5</v>
      </c>
      <c r="F13" s="49" t="s">
        <v>19</v>
      </c>
      <c r="G13" s="55" t="s">
        <v>20</v>
      </c>
      <c r="H13" s="49" t="s">
        <v>21</v>
      </c>
      <c r="I13" s="49" t="s">
        <v>25</v>
      </c>
      <c r="J13" s="55" t="s">
        <v>26</v>
      </c>
      <c r="K13" s="49" t="s">
        <v>27</v>
      </c>
    </row>
    <row r="14" spans="1:13" x14ac:dyDescent="0.25">
      <c r="A14" s="42">
        <v>9</v>
      </c>
      <c r="B14" s="43">
        <v>583.07000000000005</v>
      </c>
      <c r="C14" s="43">
        <v>658</v>
      </c>
      <c r="E14" s="48">
        <v>2024</v>
      </c>
      <c r="F14" s="73">
        <v>10</v>
      </c>
      <c r="G14" s="56">
        <f>VLOOKUP(F14,$A$14:$C$25,2,)</f>
        <v>647.85</v>
      </c>
      <c r="H14" s="58">
        <f>VLOOKUP(F14,$A$14:$C$25,3,)</f>
        <v>729</v>
      </c>
      <c r="I14" s="73">
        <v>1</v>
      </c>
      <c r="J14" s="57">
        <f>I14*G14</f>
        <v>647.85</v>
      </c>
      <c r="K14" s="54">
        <f>H14*I14</f>
        <v>729</v>
      </c>
      <c r="L14" s="124"/>
    </row>
    <row r="15" spans="1:13" x14ac:dyDescent="0.25">
      <c r="A15" s="42">
        <v>9.5</v>
      </c>
      <c r="B15" s="43">
        <v>615.46</v>
      </c>
      <c r="C15" s="43">
        <v>694</v>
      </c>
      <c r="D15" s="102"/>
      <c r="E15" s="48">
        <v>2025</v>
      </c>
      <c r="F15" s="73">
        <v>10</v>
      </c>
      <c r="G15" s="56">
        <f>VLOOKUP(F15,$A$14:$C$25,2,)</f>
        <v>647.85</v>
      </c>
      <c r="H15" s="58">
        <f>VLOOKUP(F15,$A$14:$C$25,3,)</f>
        <v>729</v>
      </c>
      <c r="I15" s="74">
        <v>1</v>
      </c>
      <c r="J15" s="57">
        <f t="shared" ref="J15:J17" si="1">I15*G15</f>
        <v>647.85</v>
      </c>
      <c r="K15" s="54">
        <f>H15*I15</f>
        <v>729</v>
      </c>
      <c r="L15" s="124"/>
    </row>
    <row r="16" spans="1:13" x14ac:dyDescent="0.25">
      <c r="A16" s="42">
        <v>10</v>
      </c>
      <c r="B16" s="43">
        <v>647.85</v>
      </c>
      <c r="C16" s="43">
        <v>729</v>
      </c>
      <c r="E16" s="48">
        <v>2026</v>
      </c>
      <c r="F16" s="73">
        <v>10</v>
      </c>
      <c r="G16" s="56">
        <f>VLOOKUP(F16,$A$14:$C$25,2,)</f>
        <v>647.85</v>
      </c>
      <c r="H16" s="58">
        <f>VLOOKUP(F16,$A$14:$C$25,3,)</f>
        <v>729</v>
      </c>
      <c r="I16" s="74">
        <v>1</v>
      </c>
      <c r="J16" s="57">
        <f t="shared" si="1"/>
        <v>647.85</v>
      </c>
      <c r="K16" s="54">
        <f>H16*I16</f>
        <v>729</v>
      </c>
    </row>
    <row r="17" spans="1:11" x14ac:dyDescent="0.25">
      <c r="A17" s="42">
        <v>11</v>
      </c>
      <c r="B17" s="43">
        <v>712.64</v>
      </c>
      <c r="C17" s="43">
        <v>799</v>
      </c>
      <c r="E17" s="48">
        <v>2027</v>
      </c>
      <c r="F17" s="73">
        <v>10</v>
      </c>
      <c r="G17" s="56">
        <f>VLOOKUP(F17,$A$14:$C$25,2,)</f>
        <v>647.85</v>
      </c>
      <c r="H17" s="58">
        <f>VLOOKUP(F17,$A$14:$C$25,3,)</f>
        <v>729</v>
      </c>
      <c r="I17" s="74">
        <v>1</v>
      </c>
      <c r="J17" s="57">
        <f t="shared" si="1"/>
        <v>647.85</v>
      </c>
      <c r="K17" s="54">
        <f>H17*I17</f>
        <v>729</v>
      </c>
    </row>
    <row r="18" spans="1:11" ht="15.75" thickBot="1" x14ac:dyDescent="0.3">
      <c r="A18" s="42">
        <v>12</v>
      </c>
      <c r="B18" s="43">
        <v>777.42</v>
      </c>
      <c r="C18" s="43">
        <v>870</v>
      </c>
      <c r="E18" s="47"/>
      <c r="F18" s="47"/>
      <c r="G18" s="7"/>
      <c r="H18" s="7"/>
      <c r="I18" s="7"/>
      <c r="J18" s="64">
        <f>SUM(J14:J17)</f>
        <v>2591.4</v>
      </c>
      <c r="K18" s="64">
        <f>SUM(K14:K17)</f>
        <v>2916</v>
      </c>
    </row>
    <row r="19" spans="1:11" ht="15.75" thickTop="1" x14ac:dyDescent="0.25">
      <c r="A19" s="42">
        <v>13</v>
      </c>
      <c r="B19" s="43">
        <v>842.21</v>
      </c>
      <c r="C19" s="43">
        <v>940</v>
      </c>
    </row>
    <row r="20" spans="1:11" x14ac:dyDescent="0.25">
      <c r="A20" s="42">
        <v>14</v>
      </c>
      <c r="B20" s="43">
        <v>906.99</v>
      </c>
      <c r="C20" s="43">
        <v>1011</v>
      </c>
    </row>
    <row r="21" spans="1:11" x14ac:dyDescent="0.25">
      <c r="A21" s="42">
        <v>15</v>
      </c>
      <c r="B21" s="43">
        <v>971.78</v>
      </c>
      <c r="C21" s="43">
        <v>1081</v>
      </c>
    </row>
    <row r="22" spans="1:11" x14ac:dyDescent="0.25">
      <c r="A22" s="42">
        <v>16</v>
      </c>
      <c r="B22" s="43">
        <v>1036.56</v>
      </c>
      <c r="C22" s="43">
        <v>1152</v>
      </c>
    </row>
    <row r="23" spans="1:11" x14ac:dyDescent="0.25">
      <c r="A23" s="42">
        <v>17</v>
      </c>
      <c r="B23" s="43">
        <v>1101.3499999999999</v>
      </c>
      <c r="C23" s="43">
        <v>1222</v>
      </c>
    </row>
    <row r="24" spans="1:11" x14ac:dyDescent="0.25">
      <c r="A24" s="42">
        <v>18</v>
      </c>
      <c r="B24" s="43">
        <v>1166.1300000000001</v>
      </c>
      <c r="C24" s="43">
        <v>1293</v>
      </c>
    </row>
    <row r="25" spans="1:11" x14ac:dyDescent="0.25">
      <c r="A25" s="42">
        <v>19</v>
      </c>
      <c r="B25" s="43">
        <v>1230.92</v>
      </c>
      <c r="C25" s="43">
        <v>1363</v>
      </c>
    </row>
  </sheetData>
  <mergeCells count="6">
    <mergeCell ref="A1:C1"/>
    <mergeCell ref="E1:G1"/>
    <mergeCell ref="H1:J1"/>
    <mergeCell ref="A12:C12"/>
    <mergeCell ref="E12:G12"/>
    <mergeCell ref="H12:J12"/>
  </mergeCells>
  <dataValidations count="2">
    <dataValidation type="list" allowBlank="1" showInputMessage="1" showErrorMessage="1" sqref="F14:F17">
      <formula1>$A$14:$A$25</formula1>
    </dataValidation>
    <dataValidation type="list" allowBlank="1" showInputMessage="1" showErrorMessage="1" sqref="F3:F6">
      <formula1>$A$3:$A$10</formula1>
    </dataValidation>
  </dataValidations>
  <pageMargins left="0.51181102362204722" right="0.51181102362204722" top="0.78740157480314965" bottom="0.78740157480314965" header="0.31496062992125984" footer="0.31496062992125984"/>
  <pageSetup paperSize="9" orientation="landscape" horizontalDpi="1200" verticalDpi="12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zoomScale="80" zoomScaleNormal="80" workbookViewId="0">
      <selection activeCell="F16" sqref="F16"/>
    </sheetView>
  </sheetViews>
  <sheetFormatPr baseColWidth="10" defaultRowHeight="15" x14ac:dyDescent="0.25"/>
  <cols>
    <col min="1" max="1" width="9" bestFit="1" customWidth="1"/>
    <col min="2" max="2" width="16.7109375" customWidth="1"/>
    <col min="3" max="3" width="13.5703125" customWidth="1"/>
    <col min="4" max="4" width="2.140625" customWidth="1"/>
    <col min="5" max="5" width="12" bestFit="1" customWidth="1"/>
    <col min="6" max="6" width="16" customWidth="1"/>
    <col min="7" max="7" width="17.42578125" customWidth="1"/>
    <col min="8" max="8" width="15.7109375" customWidth="1"/>
    <col min="10" max="10" width="19.28515625" customWidth="1"/>
    <col min="11" max="11" width="19" customWidth="1"/>
  </cols>
  <sheetData>
    <row r="1" spans="1:11" x14ac:dyDescent="0.25">
      <c r="A1" s="276" t="s">
        <v>40</v>
      </c>
      <c r="B1" s="276"/>
      <c r="C1" s="276"/>
      <c r="E1" s="276" t="s">
        <v>28</v>
      </c>
      <c r="F1" s="276"/>
      <c r="G1" s="276"/>
      <c r="H1" s="277"/>
      <c r="I1" s="277"/>
      <c r="J1" s="277"/>
      <c r="K1" s="103"/>
    </row>
    <row r="2" spans="1:11" ht="45" x14ac:dyDescent="0.25">
      <c r="A2" s="65" t="s">
        <v>19</v>
      </c>
      <c r="B2" s="49" t="s">
        <v>22</v>
      </c>
      <c r="C2" s="49" t="s">
        <v>23</v>
      </c>
      <c r="E2" s="49" t="s">
        <v>5</v>
      </c>
      <c r="F2" s="49" t="s">
        <v>19</v>
      </c>
      <c r="G2" s="55" t="s">
        <v>20</v>
      </c>
      <c r="H2" s="49" t="s">
        <v>21</v>
      </c>
      <c r="I2" s="49" t="s">
        <v>25</v>
      </c>
      <c r="J2" s="55" t="s">
        <v>26</v>
      </c>
      <c r="K2" s="49" t="s">
        <v>27</v>
      </c>
    </row>
    <row r="3" spans="1:11" x14ac:dyDescent="0.25">
      <c r="A3" s="42">
        <v>1</v>
      </c>
      <c r="B3" s="43">
        <v>57.61</v>
      </c>
      <c r="C3" s="43">
        <v>74</v>
      </c>
      <c r="E3" s="48">
        <v>2024</v>
      </c>
      <c r="F3" s="73">
        <v>1</v>
      </c>
      <c r="G3" s="56">
        <f>VLOOKUP(F3,$A$3:$C$11,2,)</f>
        <v>57.61</v>
      </c>
      <c r="H3" s="58">
        <f>VLOOKUP(F3,$A$3:$C$11,3,)</f>
        <v>74</v>
      </c>
      <c r="I3" s="73">
        <v>1</v>
      </c>
      <c r="J3" s="57">
        <f>I3*G3</f>
        <v>57.61</v>
      </c>
      <c r="K3" s="54">
        <f>H3*I3</f>
        <v>74</v>
      </c>
    </row>
    <row r="4" spans="1:11" x14ac:dyDescent="0.25">
      <c r="A4" s="42">
        <v>2</v>
      </c>
      <c r="B4" s="43">
        <v>115.22</v>
      </c>
      <c r="C4" s="43">
        <v>148</v>
      </c>
      <c r="E4" s="48">
        <v>2025</v>
      </c>
      <c r="F4" s="73">
        <v>1</v>
      </c>
      <c r="G4" s="56">
        <f>VLOOKUP(F4,$A$3:$C$11,2,)</f>
        <v>57.61</v>
      </c>
      <c r="H4" s="58">
        <f>VLOOKUP(F4,$A$3:$C$11,3,)</f>
        <v>74</v>
      </c>
      <c r="I4" s="74">
        <v>1</v>
      </c>
      <c r="J4" s="57">
        <f t="shared" ref="J4:J6" si="0">I4*G4</f>
        <v>57.61</v>
      </c>
      <c r="K4" s="54">
        <f>H4*I4</f>
        <v>74</v>
      </c>
    </row>
    <row r="5" spans="1:11" x14ac:dyDescent="0.25">
      <c r="A5" s="42">
        <v>3</v>
      </c>
      <c r="B5" s="43">
        <v>172.83</v>
      </c>
      <c r="C5" s="43">
        <v>222</v>
      </c>
      <c r="E5" s="48">
        <v>2026</v>
      </c>
      <c r="F5" s="73">
        <v>1</v>
      </c>
      <c r="G5" s="56">
        <f>VLOOKUP(F5,$A$3:$C$11,2,)</f>
        <v>57.61</v>
      </c>
      <c r="H5" s="58">
        <f>VLOOKUP(F5,$A$3:$C$11,3,)</f>
        <v>74</v>
      </c>
      <c r="I5" s="74">
        <v>1</v>
      </c>
      <c r="J5" s="57">
        <f t="shared" si="0"/>
        <v>57.61</v>
      </c>
      <c r="K5" s="54">
        <f>H5*I5</f>
        <v>74</v>
      </c>
    </row>
    <row r="6" spans="1:11" x14ac:dyDescent="0.25">
      <c r="A6" s="42">
        <v>4</v>
      </c>
      <c r="B6" s="43">
        <v>230.44</v>
      </c>
      <c r="C6" s="43">
        <v>296</v>
      </c>
      <c r="E6" s="48">
        <v>2027</v>
      </c>
      <c r="F6" s="73">
        <v>1</v>
      </c>
      <c r="G6" s="56">
        <f>VLOOKUP(F6,$A$3:$C$11,2,)</f>
        <v>57.61</v>
      </c>
      <c r="H6" s="58">
        <f>VLOOKUP(F6,$A$3:$C$11,3,)</f>
        <v>74</v>
      </c>
      <c r="I6" s="74">
        <v>1</v>
      </c>
      <c r="J6" s="57">
        <f t="shared" si="0"/>
        <v>57.61</v>
      </c>
      <c r="K6" s="54">
        <f>H6*I6</f>
        <v>74</v>
      </c>
    </row>
    <row r="7" spans="1:11" ht="15.75" thickBot="1" x14ac:dyDescent="0.3">
      <c r="A7" s="42">
        <v>5</v>
      </c>
      <c r="B7" s="43">
        <v>288.06</v>
      </c>
      <c r="C7" s="43">
        <v>370</v>
      </c>
      <c r="E7" s="47"/>
      <c r="F7" s="47"/>
      <c r="G7" s="7"/>
      <c r="H7" s="7"/>
      <c r="I7" s="7"/>
      <c r="J7" s="64">
        <f>SUM(J3:J6)</f>
        <v>230.44</v>
      </c>
      <c r="K7" s="64">
        <f>SUM(K3:K6)</f>
        <v>296</v>
      </c>
    </row>
    <row r="8" spans="1:11" ht="15.75" thickTop="1" x14ac:dyDescent="0.25">
      <c r="A8" s="42">
        <v>6</v>
      </c>
      <c r="B8" s="43">
        <v>345.67</v>
      </c>
      <c r="C8" s="43">
        <v>444</v>
      </c>
    </row>
    <row r="9" spans="1:11" x14ac:dyDescent="0.25">
      <c r="A9" s="42">
        <v>7</v>
      </c>
      <c r="B9" s="43">
        <v>403.28</v>
      </c>
      <c r="C9" s="43">
        <v>518</v>
      </c>
    </row>
    <row r="10" spans="1:11" x14ac:dyDescent="0.25">
      <c r="A10" s="42">
        <v>8</v>
      </c>
      <c r="B10" s="43">
        <v>460.89</v>
      </c>
      <c r="C10" s="43">
        <v>592</v>
      </c>
    </row>
    <row r="11" spans="1:11" x14ac:dyDescent="0.25">
      <c r="A11" s="42">
        <v>9</v>
      </c>
      <c r="B11" s="43">
        <v>518.5</v>
      </c>
      <c r="C11" s="43">
        <v>665</v>
      </c>
    </row>
    <row r="14" spans="1:11" x14ac:dyDescent="0.25">
      <c r="A14" s="276" t="s">
        <v>41</v>
      </c>
      <c r="B14" s="276"/>
      <c r="C14" s="276"/>
      <c r="E14" s="276" t="s">
        <v>28</v>
      </c>
      <c r="F14" s="276"/>
      <c r="G14" s="276"/>
      <c r="H14" s="277"/>
      <c r="I14" s="277"/>
      <c r="J14" s="277"/>
      <c r="K14" s="103"/>
    </row>
    <row r="15" spans="1:11" ht="45" x14ac:dyDescent="0.25">
      <c r="A15" s="65" t="s">
        <v>19</v>
      </c>
      <c r="B15" s="49" t="s">
        <v>22</v>
      </c>
      <c r="C15" s="49" t="s">
        <v>23</v>
      </c>
      <c r="E15" s="49" t="s">
        <v>5</v>
      </c>
      <c r="F15" s="49" t="s">
        <v>19</v>
      </c>
      <c r="G15" s="55" t="s">
        <v>20</v>
      </c>
      <c r="H15" s="49" t="s">
        <v>21</v>
      </c>
      <c r="I15" s="49" t="s">
        <v>25</v>
      </c>
      <c r="J15" s="55" t="s">
        <v>26</v>
      </c>
      <c r="K15" s="49" t="s">
        <v>27</v>
      </c>
    </row>
    <row r="16" spans="1:11" x14ac:dyDescent="0.25">
      <c r="A16" s="101">
        <v>9.5</v>
      </c>
      <c r="B16" s="43">
        <v>547.29999999999995</v>
      </c>
      <c r="C16" s="43">
        <v>620</v>
      </c>
      <c r="E16" s="48">
        <v>2024</v>
      </c>
      <c r="F16" s="73">
        <v>10</v>
      </c>
      <c r="G16" s="56">
        <f>VLOOKUP(F16,$A$13:$C$26,2,)</f>
        <v>576.11</v>
      </c>
      <c r="H16" s="58">
        <f>VLOOKUP(F16,$A$13:$C$26,3,)</f>
        <v>651</v>
      </c>
      <c r="I16" s="73">
        <v>1</v>
      </c>
      <c r="J16" s="57">
        <f>I16*G16</f>
        <v>576.11</v>
      </c>
      <c r="K16" s="54">
        <f>H16*I16</f>
        <v>651</v>
      </c>
    </row>
    <row r="17" spans="1:11" x14ac:dyDescent="0.25">
      <c r="A17" s="101">
        <v>10</v>
      </c>
      <c r="B17" s="43">
        <v>576.11</v>
      </c>
      <c r="C17" s="43">
        <v>651</v>
      </c>
      <c r="E17" s="48">
        <v>2025</v>
      </c>
      <c r="F17" s="73">
        <v>10</v>
      </c>
      <c r="G17" s="56">
        <f>VLOOKUP(F17,$A$13:$C$26,2,)</f>
        <v>576.11</v>
      </c>
      <c r="H17" s="58">
        <f>VLOOKUP(F17,$A$13:$C$26,3,)</f>
        <v>651</v>
      </c>
      <c r="I17" s="74">
        <v>1</v>
      </c>
      <c r="J17" s="57">
        <f t="shared" ref="J17:J19" si="1">I17*G17</f>
        <v>576.11</v>
      </c>
      <c r="K17" s="54">
        <f>H17*I17</f>
        <v>651</v>
      </c>
    </row>
    <row r="18" spans="1:11" x14ac:dyDescent="0.25">
      <c r="A18" s="42">
        <v>11</v>
      </c>
      <c r="B18" s="43">
        <v>633.72</v>
      </c>
      <c r="C18" s="43">
        <v>714</v>
      </c>
      <c r="E18" s="48">
        <v>2026</v>
      </c>
      <c r="F18" s="73">
        <v>10</v>
      </c>
      <c r="G18" s="56">
        <f>VLOOKUP(F18,$A$13:$C$26,2,)</f>
        <v>576.11</v>
      </c>
      <c r="H18" s="58">
        <f>VLOOKUP(F18,$A$13:$C$26,3,)</f>
        <v>651</v>
      </c>
      <c r="I18" s="74">
        <v>1</v>
      </c>
      <c r="J18" s="57">
        <f t="shared" si="1"/>
        <v>576.11</v>
      </c>
      <c r="K18" s="54">
        <f>H18*I18</f>
        <v>651</v>
      </c>
    </row>
    <row r="19" spans="1:11" x14ac:dyDescent="0.25">
      <c r="A19" s="42">
        <v>12</v>
      </c>
      <c r="B19" s="43">
        <v>691.33</v>
      </c>
      <c r="C19" s="43">
        <v>776</v>
      </c>
      <c r="E19" s="48">
        <v>2027</v>
      </c>
      <c r="F19" s="73">
        <v>10</v>
      </c>
      <c r="G19" s="56">
        <f>VLOOKUP(F19,$A$13:$C$26,2,)</f>
        <v>576.11</v>
      </c>
      <c r="H19" s="58">
        <f>VLOOKUP(F19,$A$13:$C$26,3,)</f>
        <v>651</v>
      </c>
      <c r="I19" s="74">
        <v>1</v>
      </c>
      <c r="J19" s="57">
        <f t="shared" si="1"/>
        <v>576.11</v>
      </c>
      <c r="K19" s="54">
        <f>H19*I19</f>
        <v>651</v>
      </c>
    </row>
    <row r="20" spans="1:11" ht="15.75" thickBot="1" x14ac:dyDescent="0.3">
      <c r="A20" s="42">
        <v>13</v>
      </c>
      <c r="B20" s="43">
        <v>748.94</v>
      </c>
      <c r="C20" s="43">
        <v>839</v>
      </c>
      <c r="E20" s="47"/>
      <c r="F20" s="47"/>
      <c r="G20" s="7"/>
      <c r="H20" s="7"/>
      <c r="I20" s="7"/>
      <c r="J20" s="64">
        <f>SUM(J16:J19)</f>
        <v>2304.44</v>
      </c>
      <c r="K20" s="64">
        <f>SUM(K16:K19)</f>
        <v>2604</v>
      </c>
    </row>
    <row r="21" spans="1:11" ht="15.75" thickTop="1" x14ac:dyDescent="0.25">
      <c r="A21" s="42">
        <v>14</v>
      </c>
      <c r="B21" s="43">
        <v>806.55</v>
      </c>
      <c r="C21" s="43">
        <v>901</v>
      </c>
    </row>
    <row r="22" spans="1:11" x14ac:dyDescent="0.25">
      <c r="A22" s="42">
        <v>15</v>
      </c>
      <c r="B22" s="43">
        <v>864.17</v>
      </c>
      <c r="C22" s="43">
        <v>964</v>
      </c>
    </row>
    <row r="23" spans="1:11" x14ac:dyDescent="0.25">
      <c r="A23" s="42">
        <v>16</v>
      </c>
      <c r="B23" s="43">
        <v>921.78</v>
      </c>
      <c r="C23" s="43">
        <v>1027</v>
      </c>
    </row>
    <row r="24" spans="1:11" x14ac:dyDescent="0.25">
      <c r="A24" s="42">
        <v>17</v>
      </c>
      <c r="B24" s="43">
        <v>979.39</v>
      </c>
      <c r="C24" s="43">
        <v>1089</v>
      </c>
    </row>
    <row r="25" spans="1:11" x14ac:dyDescent="0.25">
      <c r="A25" s="42">
        <v>18</v>
      </c>
      <c r="B25" s="43">
        <v>1037</v>
      </c>
      <c r="C25" s="43">
        <v>1152</v>
      </c>
    </row>
    <row r="26" spans="1:11" x14ac:dyDescent="0.25">
      <c r="A26" s="42">
        <v>19</v>
      </c>
      <c r="B26" s="43">
        <v>1094.6099999999999</v>
      </c>
      <c r="C26" s="43">
        <v>1215</v>
      </c>
    </row>
  </sheetData>
  <mergeCells count="6">
    <mergeCell ref="A1:C1"/>
    <mergeCell ref="E1:G1"/>
    <mergeCell ref="H1:J1"/>
    <mergeCell ref="A14:C14"/>
    <mergeCell ref="E14:G14"/>
    <mergeCell ref="H14:J14"/>
  </mergeCells>
  <dataValidations count="2">
    <dataValidation type="list" allowBlank="1" showInputMessage="1" showErrorMessage="1" sqref="F16:F19">
      <formula1>$A$16:$A$26</formula1>
    </dataValidation>
    <dataValidation type="list" allowBlank="1" showInputMessage="1" showErrorMessage="1" sqref="F3:F6">
      <formula1>$A$3:$A$11</formula1>
    </dataValidation>
  </dataValidations>
  <pageMargins left="0.7" right="0.7" top="0.78740157499999996" bottom="0.78740157499999996" header="0.3" footer="0.3"/>
  <pageSetup paperSize="9" scale="87" orientation="landscape"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110" zoomScaleNormal="110" workbookViewId="0">
      <selection activeCell="H26" sqref="H26"/>
    </sheetView>
  </sheetViews>
  <sheetFormatPr baseColWidth="10" defaultRowHeight="15" x14ac:dyDescent="0.25"/>
  <cols>
    <col min="1" max="1" width="9" bestFit="1" customWidth="1"/>
    <col min="2" max="2" width="18.7109375" customWidth="1"/>
    <col min="3" max="3" width="20.42578125" customWidth="1"/>
    <col min="4" max="4" width="2.85546875" customWidth="1"/>
    <col min="5" max="5" width="12.5703125" bestFit="1" customWidth="1"/>
    <col min="6" max="6" width="18.5703125" customWidth="1"/>
    <col min="7" max="7" width="19.42578125" customWidth="1"/>
    <col min="8" max="8" width="15.5703125" customWidth="1"/>
    <col min="10" max="10" width="19.28515625" customWidth="1"/>
    <col min="11" max="11" width="17.7109375" customWidth="1"/>
  </cols>
  <sheetData>
    <row r="1" spans="1:11" x14ac:dyDescent="0.25">
      <c r="A1" s="276" t="s">
        <v>43</v>
      </c>
      <c r="B1" s="276"/>
      <c r="C1" s="276"/>
      <c r="E1" s="276" t="s">
        <v>28</v>
      </c>
      <c r="F1" s="276"/>
      <c r="G1" s="276"/>
      <c r="H1" s="277"/>
      <c r="I1" s="277"/>
      <c r="J1" s="277"/>
      <c r="K1" s="122"/>
    </row>
    <row r="2" spans="1:11" ht="45" x14ac:dyDescent="0.25">
      <c r="A2" s="65" t="s">
        <v>19</v>
      </c>
      <c r="B2" s="49" t="s">
        <v>22</v>
      </c>
      <c r="C2" s="49" t="s">
        <v>23</v>
      </c>
      <c r="E2" s="49" t="s">
        <v>5</v>
      </c>
      <c r="F2" s="49" t="s">
        <v>19</v>
      </c>
      <c r="G2" s="55" t="s">
        <v>20</v>
      </c>
      <c r="H2" s="49" t="s">
        <v>21</v>
      </c>
      <c r="I2" s="49" t="s">
        <v>25</v>
      </c>
      <c r="J2" s="55" t="s">
        <v>26</v>
      </c>
      <c r="K2" s="49" t="s">
        <v>27</v>
      </c>
    </row>
    <row r="3" spans="1:11" x14ac:dyDescent="0.25">
      <c r="A3" s="42">
        <v>1</v>
      </c>
      <c r="B3" s="123">
        <v>82.61</v>
      </c>
      <c r="C3" s="123">
        <v>107</v>
      </c>
      <c r="E3" s="48">
        <v>2024</v>
      </c>
      <c r="F3" s="73">
        <v>1</v>
      </c>
      <c r="G3" s="56">
        <f>VLOOKUP(F3,$A$3:$C$8,2,)</f>
        <v>82.61</v>
      </c>
      <c r="H3" s="58">
        <f>VLOOKUP(F3,$A$3:$C$8,3,)</f>
        <v>107</v>
      </c>
      <c r="I3" s="73">
        <v>1</v>
      </c>
      <c r="J3" s="57">
        <f>I3*G3</f>
        <v>82.61</v>
      </c>
      <c r="K3" s="54">
        <f>H3*I3</f>
        <v>107</v>
      </c>
    </row>
    <row r="4" spans="1:11" x14ac:dyDescent="0.25">
      <c r="A4" s="42">
        <v>2</v>
      </c>
      <c r="B4" s="123">
        <v>165.22</v>
      </c>
      <c r="C4" s="123">
        <v>213</v>
      </c>
      <c r="E4" s="48">
        <v>2025</v>
      </c>
      <c r="F4" s="73">
        <v>1</v>
      </c>
      <c r="G4" s="56">
        <f t="shared" ref="G4:G6" si="0">VLOOKUP(F4,$A$3:$C$8,2,)</f>
        <v>82.61</v>
      </c>
      <c r="H4" s="58">
        <f>VLOOKUP(F4,$A$3:$C$8,3,)</f>
        <v>107</v>
      </c>
      <c r="I4" s="74">
        <v>1</v>
      </c>
      <c r="J4" s="57">
        <f t="shared" ref="J4:J6" si="1">I4*G4</f>
        <v>82.61</v>
      </c>
      <c r="K4" s="54">
        <f>H4*I4</f>
        <v>107</v>
      </c>
    </row>
    <row r="5" spans="1:11" x14ac:dyDescent="0.25">
      <c r="A5" s="42">
        <v>3</v>
      </c>
      <c r="B5" s="123">
        <v>247.84</v>
      </c>
      <c r="C5" s="123">
        <v>319</v>
      </c>
      <c r="E5" s="48">
        <v>2026</v>
      </c>
      <c r="F5" s="73">
        <v>1</v>
      </c>
      <c r="G5" s="56">
        <f t="shared" si="0"/>
        <v>82.61</v>
      </c>
      <c r="H5" s="58">
        <f>VLOOKUP(F5,$A$3:$C$8,3,)</f>
        <v>107</v>
      </c>
      <c r="I5" s="74">
        <v>1</v>
      </c>
      <c r="J5" s="57">
        <f t="shared" si="1"/>
        <v>82.61</v>
      </c>
      <c r="K5" s="54">
        <f>H5*I5</f>
        <v>107</v>
      </c>
    </row>
    <row r="6" spans="1:11" x14ac:dyDescent="0.25">
      <c r="A6" s="42">
        <v>4</v>
      </c>
      <c r="B6" s="123">
        <v>330.45</v>
      </c>
      <c r="C6" s="123">
        <v>425</v>
      </c>
      <c r="E6" s="48">
        <v>2027</v>
      </c>
      <c r="F6" s="73">
        <v>1</v>
      </c>
      <c r="G6" s="56">
        <f t="shared" si="0"/>
        <v>82.61</v>
      </c>
      <c r="H6" s="58">
        <f>VLOOKUP(F6,$A$3:$C$8,3,)</f>
        <v>107</v>
      </c>
      <c r="I6" s="74">
        <v>1</v>
      </c>
      <c r="J6" s="57">
        <f t="shared" si="1"/>
        <v>82.61</v>
      </c>
      <c r="K6" s="54">
        <f>H6*I6</f>
        <v>107</v>
      </c>
    </row>
    <row r="7" spans="1:11" ht="15.75" thickBot="1" x14ac:dyDescent="0.3">
      <c r="A7" s="42">
        <v>5</v>
      </c>
      <c r="B7" s="123">
        <v>413.06</v>
      </c>
      <c r="C7" s="123">
        <v>531</v>
      </c>
      <c r="E7" s="47"/>
      <c r="F7" s="47"/>
      <c r="G7" s="7"/>
      <c r="H7" s="7"/>
      <c r="I7" s="7"/>
      <c r="J7" s="64">
        <f>SUM(J3:J6)</f>
        <v>330.44</v>
      </c>
      <c r="K7" s="64">
        <f>SUM(K3:K6)</f>
        <v>428</v>
      </c>
    </row>
    <row r="8" spans="1:11" ht="15.75" thickTop="1" x14ac:dyDescent="0.25">
      <c r="A8" s="42">
        <v>6</v>
      </c>
      <c r="B8" s="123">
        <v>495.67</v>
      </c>
      <c r="C8" s="123">
        <v>637</v>
      </c>
    </row>
    <row r="11" spans="1:11" x14ac:dyDescent="0.25">
      <c r="A11" s="276" t="s">
        <v>44</v>
      </c>
      <c r="B11" s="276"/>
      <c r="C11" s="276"/>
      <c r="E11" s="276" t="s">
        <v>28</v>
      </c>
      <c r="F11" s="276"/>
      <c r="G11" s="276"/>
      <c r="H11" s="277"/>
      <c r="I11" s="277"/>
      <c r="J11" s="277"/>
      <c r="K11" s="122"/>
    </row>
    <row r="12" spans="1:11" ht="45" x14ac:dyDescent="0.25">
      <c r="A12" s="65" t="s">
        <v>19</v>
      </c>
      <c r="B12" s="49" t="s">
        <v>22</v>
      </c>
      <c r="C12" s="49" t="s">
        <v>23</v>
      </c>
      <c r="E12" s="49" t="s">
        <v>5</v>
      </c>
      <c r="F12" s="49" t="s">
        <v>19</v>
      </c>
      <c r="G12" s="55" t="s">
        <v>20</v>
      </c>
      <c r="H12" s="49" t="s">
        <v>21</v>
      </c>
      <c r="I12" s="49" t="s">
        <v>25</v>
      </c>
      <c r="J12" s="55" t="s">
        <v>26</v>
      </c>
      <c r="K12" s="49" t="s">
        <v>27</v>
      </c>
    </row>
    <row r="13" spans="1:11" x14ac:dyDescent="0.25">
      <c r="A13" s="42">
        <v>7</v>
      </c>
      <c r="B13" s="123">
        <v>578.28</v>
      </c>
      <c r="C13" s="123">
        <v>737</v>
      </c>
      <c r="E13" s="48">
        <v>2024</v>
      </c>
      <c r="F13" s="73">
        <v>10</v>
      </c>
      <c r="G13" s="56">
        <f>VLOOKUP(F13,$A$13:$C$26,2,)</f>
        <v>826.12</v>
      </c>
      <c r="H13" s="58">
        <f>VLOOKUP(F13,$A$13:$C$26,3,)</f>
        <v>1030</v>
      </c>
      <c r="I13" s="73">
        <v>1</v>
      </c>
      <c r="J13" s="57">
        <f>I13*G13</f>
        <v>826.12</v>
      </c>
      <c r="K13" s="54">
        <f>H13*I13</f>
        <v>1030</v>
      </c>
    </row>
    <row r="14" spans="1:11" x14ac:dyDescent="0.25">
      <c r="A14" s="42">
        <v>8</v>
      </c>
      <c r="B14" s="123">
        <v>660.9</v>
      </c>
      <c r="C14" s="123">
        <v>835</v>
      </c>
      <c r="E14" s="48">
        <v>2025</v>
      </c>
      <c r="F14" s="73">
        <v>10</v>
      </c>
      <c r="G14" s="56">
        <f t="shared" ref="G14:G16" si="2">VLOOKUP(F14,$A$13:$C$26,2,)</f>
        <v>826.12</v>
      </c>
      <c r="H14" s="58">
        <f t="shared" ref="H14:H16" si="3">VLOOKUP(F14,$A$13:$C$26,3,)</f>
        <v>1030</v>
      </c>
      <c r="I14" s="74">
        <v>1</v>
      </c>
      <c r="J14" s="57">
        <f t="shared" ref="J14:J16" si="4">I14*G14</f>
        <v>826.12</v>
      </c>
      <c r="K14" s="54">
        <f>H14*I14</f>
        <v>1030</v>
      </c>
    </row>
    <row r="15" spans="1:11" x14ac:dyDescent="0.25">
      <c r="A15" s="42">
        <v>9</v>
      </c>
      <c r="B15" s="123">
        <v>743.51</v>
      </c>
      <c r="C15" s="123">
        <v>932</v>
      </c>
      <c r="E15" s="48">
        <v>2026</v>
      </c>
      <c r="F15" s="73">
        <v>10</v>
      </c>
      <c r="G15" s="56">
        <f t="shared" si="2"/>
        <v>826.12</v>
      </c>
      <c r="H15" s="58">
        <f t="shared" si="3"/>
        <v>1030</v>
      </c>
      <c r="I15" s="74">
        <v>1</v>
      </c>
      <c r="J15" s="57">
        <f t="shared" si="4"/>
        <v>826.12</v>
      </c>
      <c r="K15" s="54">
        <f>H15*I15</f>
        <v>1030</v>
      </c>
    </row>
    <row r="16" spans="1:11" x14ac:dyDescent="0.25">
      <c r="A16" s="42">
        <v>9.5</v>
      </c>
      <c r="B16" s="123">
        <v>784.81</v>
      </c>
      <c r="C16" s="123">
        <v>981</v>
      </c>
      <c r="E16" s="48">
        <v>2027</v>
      </c>
      <c r="F16" s="73">
        <v>10</v>
      </c>
      <c r="G16" s="56">
        <f t="shared" si="2"/>
        <v>826.12</v>
      </c>
      <c r="H16" s="58">
        <f t="shared" si="3"/>
        <v>1030</v>
      </c>
      <c r="I16" s="74">
        <v>1</v>
      </c>
      <c r="J16" s="57">
        <f t="shared" si="4"/>
        <v>826.12</v>
      </c>
      <c r="K16" s="54">
        <f>H16*I16</f>
        <v>1030</v>
      </c>
    </row>
    <row r="17" spans="1:11" ht="15.75" thickBot="1" x14ac:dyDescent="0.3">
      <c r="A17" s="42">
        <v>10</v>
      </c>
      <c r="B17" s="123">
        <v>826.12</v>
      </c>
      <c r="C17" s="123">
        <v>1030</v>
      </c>
      <c r="E17" s="47"/>
      <c r="F17" s="47"/>
      <c r="G17" s="7"/>
      <c r="H17" s="7"/>
      <c r="I17" s="7"/>
      <c r="J17" s="64">
        <f>SUM(J13:J16)</f>
        <v>3304.48</v>
      </c>
      <c r="K17" s="64">
        <f>SUM(K13:K16)</f>
        <v>4120</v>
      </c>
    </row>
    <row r="18" spans="1:11" ht="15.75" thickTop="1" x14ac:dyDescent="0.25">
      <c r="A18" s="42">
        <v>11</v>
      </c>
      <c r="B18" s="123">
        <v>908.73</v>
      </c>
      <c r="C18" s="123">
        <v>1140</v>
      </c>
    </row>
    <row r="19" spans="1:11" x14ac:dyDescent="0.25">
      <c r="A19" s="42">
        <v>12</v>
      </c>
      <c r="B19" s="123">
        <v>991.34</v>
      </c>
      <c r="C19" s="123">
        <v>1240</v>
      </c>
    </row>
    <row r="20" spans="1:11" x14ac:dyDescent="0.25">
      <c r="A20" s="42">
        <v>13</v>
      </c>
      <c r="B20" s="123">
        <v>1073.96</v>
      </c>
      <c r="C20" s="123">
        <v>1340</v>
      </c>
    </row>
    <row r="21" spans="1:11" x14ac:dyDescent="0.25">
      <c r="A21" s="42">
        <v>14</v>
      </c>
      <c r="B21" s="123">
        <v>1156.57</v>
      </c>
      <c r="C21" s="123">
        <v>1443</v>
      </c>
    </row>
    <row r="22" spans="1:11" x14ac:dyDescent="0.25">
      <c r="A22" s="42">
        <v>15</v>
      </c>
      <c r="B22" s="123">
        <v>1239.18</v>
      </c>
      <c r="C22" s="123">
        <v>1545</v>
      </c>
    </row>
    <row r="23" spans="1:11" x14ac:dyDescent="0.25">
      <c r="A23" s="42">
        <v>16</v>
      </c>
      <c r="B23" s="123">
        <v>1321.79</v>
      </c>
      <c r="C23" s="123">
        <v>1647</v>
      </c>
    </row>
    <row r="24" spans="1:11" x14ac:dyDescent="0.25">
      <c r="A24" s="42">
        <v>17</v>
      </c>
      <c r="B24" s="123">
        <v>1404.4</v>
      </c>
      <c r="C24" s="123">
        <v>1750</v>
      </c>
    </row>
    <row r="25" spans="1:11" x14ac:dyDescent="0.25">
      <c r="A25" s="42">
        <v>18</v>
      </c>
      <c r="B25" s="123">
        <v>1487.02</v>
      </c>
      <c r="C25" s="123">
        <v>1855</v>
      </c>
    </row>
    <row r="26" spans="1:11" x14ac:dyDescent="0.25">
      <c r="A26" s="42">
        <v>19</v>
      </c>
      <c r="B26" s="123">
        <v>1569.63</v>
      </c>
      <c r="C26" s="123">
        <v>1960</v>
      </c>
    </row>
  </sheetData>
  <mergeCells count="6">
    <mergeCell ref="A1:C1"/>
    <mergeCell ref="E1:G1"/>
    <mergeCell ref="H1:J1"/>
    <mergeCell ref="A11:C11"/>
    <mergeCell ref="E11:G11"/>
    <mergeCell ref="H11:J11"/>
  </mergeCells>
  <dataValidations count="2">
    <dataValidation type="list" allowBlank="1" showInputMessage="1" showErrorMessage="1" sqref="F13:F16">
      <formula1>$A$13:$A$26</formula1>
    </dataValidation>
    <dataValidation type="list" allowBlank="1" showInputMessage="1" showErrorMessage="1" sqref="F3:F6">
      <formula1>$A$3:$A$8</formula1>
    </dataValidation>
  </dataValidations>
  <pageMargins left="0.7" right="0.7" top="0.78740157499999996" bottom="0.78740157499999996"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9"/>
  <sheetViews>
    <sheetView topLeftCell="A25" zoomScale="80" zoomScaleNormal="80" workbookViewId="0">
      <selection activeCell="B67" sqref="B67"/>
    </sheetView>
  </sheetViews>
  <sheetFormatPr baseColWidth="10" defaultRowHeight="15" x14ac:dyDescent="0.25"/>
  <cols>
    <col min="1" max="1" width="11.42578125" customWidth="1"/>
    <col min="2" max="2" width="16.5703125" bestFit="1" customWidth="1"/>
    <col min="4" max="4" width="19.42578125" customWidth="1"/>
    <col min="5" max="5" width="23.5703125" customWidth="1"/>
    <col min="6" max="6" width="20.5703125" customWidth="1"/>
    <col min="7" max="7" width="1.5703125" customWidth="1"/>
    <col min="8" max="8" width="23" bestFit="1" customWidth="1"/>
    <col min="9" max="9" width="12.28515625" bestFit="1" customWidth="1"/>
    <col min="10" max="10" width="17.42578125" bestFit="1" customWidth="1"/>
    <col min="11" max="11" width="14.7109375" bestFit="1" customWidth="1"/>
    <col min="12" max="12" width="9" customWidth="1"/>
    <col min="13" max="13" width="14.7109375" style="7" customWidth="1"/>
    <col min="14" max="14" width="44.85546875" customWidth="1"/>
    <col min="15" max="15" width="43.28515625" customWidth="1"/>
    <col min="17" max="17" width="23.85546875" customWidth="1"/>
    <col min="18" max="18" width="22.5703125" customWidth="1"/>
  </cols>
  <sheetData>
    <row r="1" spans="1:16" ht="21" x14ac:dyDescent="0.35">
      <c r="A1" s="23" t="s">
        <v>15</v>
      </c>
      <c r="I1" s="9"/>
    </row>
    <row r="2" spans="1:16" x14ac:dyDescent="0.25">
      <c r="A2" s="4" t="s">
        <v>14</v>
      </c>
      <c r="B2" s="3"/>
      <c r="C2" s="12"/>
      <c r="D2" s="3"/>
      <c r="E2" s="3"/>
      <c r="F2" s="3"/>
      <c r="G2" s="3"/>
      <c r="H2" s="3"/>
      <c r="I2" s="9"/>
      <c r="J2" s="3"/>
      <c r="K2" s="3"/>
      <c r="M2" s="5"/>
      <c r="N2" s="3"/>
      <c r="O2" s="3"/>
      <c r="P2" s="3"/>
    </row>
    <row r="3" spans="1:16" x14ac:dyDescent="0.25">
      <c r="B3" s="5"/>
      <c r="C3" s="13"/>
      <c r="D3" s="1"/>
      <c r="E3" s="2"/>
      <c r="I3" s="9"/>
    </row>
    <row r="4" spans="1:16" x14ac:dyDescent="0.25">
      <c r="A4" s="19" t="s">
        <v>9</v>
      </c>
      <c r="B4" s="6"/>
      <c r="C4" s="14"/>
      <c r="D4" s="1"/>
      <c r="E4" s="2"/>
      <c r="I4" s="9"/>
    </row>
    <row r="5" spans="1:16" ht="15.75" thickBot="1" x14ac:dyDescent="0.3">
      <c r="B5" s="7"/>
      <c r="C5" s="13"/>
      <c r="D5" s="1"/>
      <c r="E5" s="2"/>
      <c r="I5" s="9"/>
    </row>
    <row r="6" spans="1:16" ht="15.75" thickBot="1" x14ac:dyDescent="0.3">
      <c r="B6" s="7"/>
      <c r="C6" s="244" t="s">
        <v>18</v>
      </c>
      <c r="D6" s="245"/>
      <c r="E6" s="245"/>
      <c r="F6" s="245"/>
      <c r="G6" s="245"/>
      <c r="H6" s="245"/>
      <c r="I6" s="245"/>
      <c r="J6" s="245"/>
      <c r="K6" s="133"/>
    </row>
    <row r="7" spans="1:16" ht="15.75" thickBot="1" x14ac:dyDescent="0.3">
      <c r="B7" s="7"/>
      <c r="C7" s="246" t="s">
        <v>30</v>
      </c>
      <c r="D7" s="247"/>
      <c r="E7" s="248" t="s">
        <v>31</v>
      </c>
      <c r="F7" s="249"/>
      <c r="G7" s="249"/>
      <c r="H7" s="249"/>
      <c r="I7" s="249"/>
      <c r="J7" s="249"/>
      <c r="K7" s="250"/>
    </row>
    <row r="8" spans="1:16" ht="60" x14ac:dyDescent="0.25">
      <c r="A8" s="59" t="s">
        <v>7</v>
      </c>
      <c r="B8" s="205" t="s">
        <v>5</v>
      </c>
      <c r="C8" s="211" t="s">
        <v>1</v>
      </c>
      <c r="D8" s="77" t="s">
        <v>17</v>
      </c>
      <c r="E8" s="134" t="s">
        <v>4</v>
      </c>
      <c r="F8" s="38" t="s">
        <v>63</v>
      </c>
      <c r="G8" s="251" t="s">
        <v>57</v>
      </c>
      <c r="H8" s="252"/>
      <c r="I8" s="60" t="s">
        <v>6</v>
      </c>
      <c r="J8" s="38" t="s">
        <v>8</v>
      </c>
      <c r="K8" s="37" t="s">
        <v>0</v>
      </c>
    </row>
    <row r="9" spans="1:16" x14ac:dyDescent="0.25">
      <c r="A9" s="66"/>
      <c r="B9" s="206"/>
      <c r="C9" s="212"/>
      <c r="D9" s="80"/>
      <c r="E9" s="135"/>
      <c r="F9" s="21"/>
      <c r="G9" s="253"/>
      <c r="H9" s="254"/>
      <c r="I9" s="22"/>
      <c r="J9" s="21"/>
      <c r="K9" s="67"/>
    </row>
    <row r="10" spans="1:16" x14ac:dyDescent="0.25">
      <c r="A10" s="31" t="s">
        <v>2</v>
      </c>
      <c r="B10" s="207" t="s">
        <v>38</v>
      </c>
      <c r="C10" s="82">
        <v>2994.05</v>
      </c>
      <c r="D10" s="95">
        <f>C10*0.8814</f>
        <v>2638.9556699999998</v>
      </c>
      <c r="E10" s="83">
        <f t="shared" ref="E10:E15" si="0">C10*1.275</f>
        <v>3817.4137500000002</v>
      </c>
      <c r="F10" s="96">
        <f>E10*0.8814</f>
        <v>3364.66847925</v>
      </c>
      <c r="G10" s="242">
        <f>F10/12+ 120</f>
        <v>400.3890399375</v>
      </c>
      <c r="H10" s="243"/>
      <c r="I10" s="10">
        <v>1</v>
      </c>
      <c r="J10" s="50">
        <f t="shared" ref="J10:J15" si="1">(E10+G10)*I10</f>
        <v>4217.8027899375002</v>
      </c>
      <c r="K10" s="26">
        <f t="shared" ref="K10:K15" si="2">J10*12</f>
        <v>50613.633479249998</v>
      </c>
    </row>
    <row r="11" spans="1:16" x14ac:dyDescent="0.25">
      <c r="A11" s="31"/>
      <c r="B11" s="207" t="s">
        <v>49</v>
      </c>
      <c r="C11" s="82">
        <v>3194.05</v>
      </c>
      <c r="D11" s="95">
        <f>C11*0.8814</f>
        <v>2815.23567</v>
      </c>
      <c r="E11" s="83">
        <f t="shared" si="0"/>
        <v>4072.4137500000002</v>
      </c>
      <c r="F11" s="96">
        <f t="shared" ref="F11:F15" si="3">E11*0.8814</f>
        <v>3589.4254792500001</v>
      </c>
      <c r="G11" s="255">
        <f>F11/12</f>
        <v>299.11878993750003</v>
      </c>
      <c r="H11" s="256"/>
      <c r="I11" s="10">
        <v>1</v>
      </c>
      <c r="J11" s="50">
        <f t="shared" si="1"/>
        <v>4371.5325399375006</v>
      </c>
      <c r="K11" s="26">
        <f t="shared" si="2"/>
        <v>52458.390479250011</v>
      </c>
    </row>
    <row r="12" spans="1:16" x14ac:dyDescent="0.25">
      <c r="A12" s="31"/>
      <c r="B12" s="207" t="s">
        <v>48</v>
      </c>
      <c r="C12" s="82">
        <v>3194.05</v>
      </c>
      <c r="D12" s="95">
        <f t="shared" ref="D12:D29" si="4">C12*0.8814</f>
        <v>2815.23567</v>
      </c>
      <c r="E12" s="83">
        <f t="shared" si="0"/>
        <v>4072.4137500000002</v>
      </c>
      <c r="F12" s="96">
        <f t="shared" si="3"/>
        <v>3589.4254792500001</v>
      </c>
      <c r="G12" s="255">
        <f>F12/12</f>
        <v>299.11878993750003</v>
      </c>
      <c r="H12" s="256"/>
      <c r="I12" s="10">
        <v>1</v>
      </c>
      <c r="J12" s="50">
        <f t="shared" si="1"/>
        <v>4371.5325399375006</v>
      </c>
      <c r="K12" s="26">
        <f t="shared" si="2"/>
        <v>52458.390479250011</v>
      </c>
    </row>
    <row r="13" spans="1:16" x14ac:dyDescent="0.25">
      <c r="A13" s="31"/>
      <c r="B13" s="208" t="s">
        <v>59</v>
      </c>
      <c r="C13" s="82">
        <v>3369.72</v>
      </c>
      <c r="D13" s="95">
        <f t="shared" si="4"/>
        <v>2970.0712079999998</v>
      </c>
      <c r="E13" s="83">
        <f t="shared" si="0"/>
        <v>4296.3929999999991</v>
      </c>
      <c r="F13" s="96">
        <f t="shared" si="3"/>
        <v>3786.840790199999</v>
      </c>
      <c r="G13" s="255">
        <f>F13/12</f>
        <v>315.57006584999993</v>
      </c>
      <c r="H13" s="256"/>
      <c r="I13" s="10">
        <v>1</v>
      </c>
      <c r="J13" s="50">
        <f t="shared" si="1"/>
        <v>4611.9630658499991</v>
      </c>
      <c r="K13" s="26">
        <f t="shared" si="2"/>
        <v>55343.556790199989</v>
      </c>
    </row>
    <row r="14" spans="1:16" x14ac:dyDescent="0.25">
      <c r="A14" s="29"/>
      <c r="B14" s="209">
        <v>2026</v>
      </c>
      <c r="C14" s="82">
        <v>3369.72</v>
      </c>
      <c r="D14" s="95">
        <f t="shared" si="4"/>
        <v>2970.0712079999998</v>
      </c>
      <c r="E14" s="83">
        <f t="shared" si="0"/>
        <v>4296.3929999999991</v>
      </c>
      <c r="F14" s="96">
        <f t="shared" si="3"/>
        <v>3786.840790199999</v>
      </c>
      <c r="G14" s="255">
        <f>F14/12</f>
        <v>315.57006584999993</v>
      </c>
      <c r="H14" s="256"/>
      <c r="I14" s="10">
        <v>1</v>
      </c>
      <c r="J14" s="50">
        <f t="shared" si="1"/>
        <v>4611.9630658499991</v>
      </c>
      <c r="K14" s="26">
        <f t="shared" si="2"/>
        <v>55343.556790199989</v>
      </c>
    </row>
    <row r="15" spans="1:16" x14ac:dyDescent="0.25">
      <c r="A15" s="29"/>
      <c r="B15" s="209">
        <v>2027</v>
      </c>
      <c r="C15" s="82">
        <v>3369.72</v>
      </c>
      <c r="D15" s="95">
        <f t="shared" si="4"/>
        <v>2970.0712079999998</v>
      </c>
      <c r="E15" s="83">
        <f t="shared" si="0"/>
        <v>4296.3929999999991</v>
      </c>
      <c r="F15" s="96">
        <f t="shared" si="3"/>
        <v>3786.840790199999</v>
      </c>
      <c r="G15" s="255">
        <f>F15/12</f>
        <v>315.57006584999993</v>
      </c>
      <c r="H15" s="256"/>
      <c r="I15" s="10">
        <v>1</v>
      </c>
      <c r="J15" s="50">
        <f t="shared" si="1"/>
        <v>4611.9630658499991</v>
      </c>
      <c r="K15" s="26">
        <f t="shared" si="2"/>
        <v>55343.556790199989</v>
      </c>
      <c r="M15" s="189"/>
      <c r="N15" s="11"/>
      <c r="O15" s="11"/>
      <c r="P15" s="11"/>
    </row>
    <row r="16" spans="1:16" x14ac:dyDescent="0.25">
      <c r="A16" s="30"/>
      <c r="B16" s="39"/>
      <c r="C16" s="85"/>
      <c r="D16" s="204"/>
      <c r="E16" s="94"/>
      <c r="F16" s="92"/>
      <c r="G16" s="257"/>
      <c r="H16" s="258"/>
      <c r="I16" s="16"/>
      <c r="J16" s="51"/>
      <c r="K16" s="72"/>
    </row>
    <row r="17" spans="1:19" x14ac:dyDescent="0.25">
      <c r="A17" s="31" t="s">
        <v>3</v>
      </c>
      <c r="B17" s="220" t="s">
        <v>38</v>
      </c>
      <c r="C17" s="225">
        <v>3160.84</v>
      </c>
      <c r="D17" s="95">
        <f t="shared" si="4"/>
        <v>2785.9643759999999</v>
      </c>
      <c r="E17" s="83">
        <f t="shared" ref="E17:E22" si="5">C17*1.275</f>
        <v>4030.0709999999999</v>
      </c>
      <c r="F17" s="96">
        <f>E17*0.8814</f>
        <v>3552.1045793999997</v>
      </c>
      <c r="G17" s="242">
        <f>F17/12+120</f>
        <v>416.00871494999996</v>
      </c>
      <c r="H17" s="243"/>
      <c r="I17" s="10">
        <v>1</v>
      </c>
      <c r="J17" s="50">
        <f t="shared" ref="J17:J22" si="6">(E17+G17)*I17</f>
        <v>4446.0797149499995</v>
      </c>
      <c r="K17" s="26">
        <f t="shared" ref="K17:K22" si="7">J17*12</f>
        <v>53352.956579399994</v>
      </c>
    </row>
    <row r="18" spans="1:19" x14ac:dyDescent="0.25">
      <c r="A18" s="31"/>
      <c r="B18" s="220" t="s">
        <v>49</v>
      </c>
      <c r="C18" s="225">
        <v>3360.84</v>
      </c>
      <c r="D18" s="95">
        <f t="shared" si="4"/>
        <v>2962.2443760000001</v>
      </c>
      <c r="E18" s="83">
        <f t="shared" si="5"/>
        <v>4285.0709999999999</v>
      </c>
      <c r="F18" s="96">
        <f t="shared" ref="F18:F22" si="8">E18*0.8814</f>
        <v>3776.8615793999998</v>
      </c>
      <c r="G18" s="255">
        <f>F18/12</f>
        <v>314.73846494999998</v>
      </c>
      <c r="H18" s="256"/>
      <c r="I18" s="10">
        <v>1</v>
      </c>
      <c r="J18" s="50">
        <f t="shared" si="6"/>
        <v>4599.8094649499999</v>
      </c>
      <c r="K18" s="26">
        <f t="shared" si="7"/>
        <v>55197.713579399999</v>
      </c>
    </row>
    <row r="19" spans="1:19" x14ac:dyDescent="0.25">
      <c r="A19" s="31"/>
      <c r="B19" s="220" t="s">
        <v>48</v>
      </c>
      <c r="C19" s="225">
        <v>3360.84</v>
      </c>
      <c r="D19" s="95">
        <f t="shared" si="4"/>
        <v>2962.2443760000001</v>
      </c>
      <c r="E19" s="83">
        <f t="shared" si="5"/>
        <v>4285.0709999999999</v>
      </c>
      <c r="F19" s="96">
        <f t="shared" si="8"/>
        <v>3776.8615793999998</v>
      </c>
      <c r="G19" s="255">
        <f>F19/12</f>
        <v>314.73846494999998</v>
      </c>
      <c r="H19" s="256"/>
      <c r="I19" s="10">
        <v>1</v>
      </c>
      <c r="J19" s="50">
        <f t="shared" si="6"/>
        <v>4599.8094649499999</v>
      </c>
      <c r="K19" s="26">
        <f t="shared" si="7"/>
        <v>55197.713579399999</v>
      </c>
    </row>
    <row r="20" spans="1:19" x14ac:dyDescent="0.25">
      <c r="A20" s="31"/>
      <c r="B20" s="208" t="s">
        <v>59</v>
      </c>
      <c r="C20" s="225">
        <v>3545.69</v>
      </c>
      <c r="D20" s="95">
        <f t="shared" si="4"/>
        <v>3125.1711660000001</v>
      </c>
      <c r="E20" s="83">
        <f t="shared" si="5"/>
        <v>4520.7547500000001</v>
      </c>
      <c r="F20" s="96">
        <f t="shared" si="8"/>
        <v>3984.5932366499997</v>
      </c>
      <c r="G20" s="255">
        <f>F20/12</f>
        <v>332.04943638749995</v>
      </c>
      <c r="H20" s="256"/>
      <c r="I20" s="10">
        <v>1</v>
      </c>
      <c r="J20" s="50">
        <f t="shared" si="6"/>
        <v>4852.8041863874996</v>
      </c>
      <c r="K20" s="26">
        <f t="shared" si="7"/>
        <v>58233.650236649992</v>
      </c>
    </row>
    <row r="21" spans="1:19" x14ac:dyDescent="0.25">
      <c r="A21" s="31"/>
      <c r="B21" s="222">
        <v>2026</v>
      </c>
      <c r="C21" s="225">
        <v>3545.69</v>
      </c>
      <c r="D21" s="95">
        <f t="shared" si="4"/>
        <v>3125.1711660000001</v>
      </c>
      <c r="E21" s="83">
        <f t="shared" si="5"/>
        <v>4520.7547500000001</v>
      </c>
      <c r="F21" s="96">
        <f t="shared" si="8"/>
        <v>3984.5932366499997</v>
      </c>
      <c r="G21" s="255">
        <f>F21/12</f>
        <v>332.04943638749995</v>
      </c>
      <c r="H21" s="256"/>
      <c r="I21" s="10">
        <v>1</v>
      </c>
      <c r="J21" s="50">
        <f t="shared" si="6"/>
        <v>4852.8041863874996</v>
      </c>
      <c r="K21" s="26">
        <f t="shared" si="7"/>
        <v>58233.650236649992</v>
      </c>
      <c r="M21" s="188"/>
      <c r="N21" s="132"/>
      <c r="O21" s="132"/>
      <c r="P21" s="13"/>
    </row>
    <row r="22" spans="1:19" x14ac:dyDescent="0.25">
      <c r="A22" s="31"/>
      <c r="B22" s="222">
        <v>2027</v>
      </c>
      <c r="C22" s="82">
        <v>3545.69</v>
      </c>
      <c r="D22" s="87">
        <f t="shared" si="4"/>
        <v>3125.1711660000001</v>
      </c>
      <c r="E22" s="83">
        <f t="shared" si="5"/>
        <v>4520.7547500000001</v>
      </c>
      <c r="F22" s="96">
        <f t="shared" si="8"/>
        <v>3984.5932366499997</v>
      </c>
      <c r="G22" s="255">
        <f>F22/12</f>
        <v>332.04943638749995</v>
      </c>
      <c r="H22" s="256"/>
      <c r="I22" s="10">
        <v>1</v>
      </c>
      <c r="J22" s="50">
        <f t="shared" si="6"/>
        <v>4852.8041863874996</v>
      </c>
      <c r="K22" s="26">
        <f t="shared" si="7"/>
        <v>58233.650236649992</v>
      </c>
    </row>
    <row r="23" spans="1:19" x14ac:dyDescent="0.25">
      <c r="A23" s="30"/>
      <c r="B23" s="223"/>
      <c r="C23" s="117"/>
      <c r="D23" s="204"/>
      <c r="E23" s="94"/>
      <c r="F23" s="92"/>
      <c r="G23" s="257"/>
      <c r="H23" s="258"/>
      <c r="I23" s="16"/>
      <c r="J23" s="51"/>
      <c r="K23" s="72"/>
    </row>
    <row r="24" spans="1:19" x14ac:dyDescent="0.25">
      <c r="A24" s="31" t="s">
        <v>11</v>
      </c>
      <c r="B24" s="220" t="s">
        <v>38</v>
      </c>
      <c r="C24" s="225">
        <v>3287.05</v>
      </c>
      <c r="D24" s="95">
        <f t="shared" si="4"/>
        <v>2897.2058700000002</v>
      </c>
      <c r="E24" s="83">
        <f t="shared" ref="E24:E29" si="9">C24*1.275</f>
        <v>4190.9887499999995</v>
      </c>
      <c r="F24" s="96">
        <f>E24*0.8814</f>
        <v>3693.9374842499992</v>
      </c>
      <c r="G24" s="242">
        <f>F24/12+120</f>
        <v>427.82812368749995</v>
      </c>
      <c r="H24" s="243"/>
      <c r="I24" s="10">
        <v>1</v>
      </c>
      <c r="J24" s="50">
        <f t="shared" ref="J24:J29" si="10">(E24+G24)*I24</f>
        <v>4618.8168736874995</v>
      </c>
      <c r="K24" s="26">
        <f t="shared" ref="K24:K29" si="11">J24*12</f>
        <v>55425.802484249994</v>
      </c>
    </row>
    <row r="25" spans="1:19" x14ac:dyDescent="0.25">
      <c r="A25" s="31"/>
      <c r="B25" s="220" t="s">
        <v>49</v>
      </c>
      <c r="C25" s="225">
        <v>3487.05</v>
      </c>
      <c r="D25" s="95">
        <f t="shared" si="4"/>
        <v>3073.48587</v>
      </c>
      <c r="E25" s="83">
        <f t="shared" si="9"/>
        <v>4445.9887499999995</v>
      </c>
      <c r="F25" s="96">
        <f t="shared" ref="F25:F29" si="12">E25*0.8814</f>
        <v>3918.6944842499993</v>
      </c>
      <c r="G25" s="255">
        <f>F25/12</f>
        <v>326.55787368749992</v>
      </c>
      <c r="H25" s="256"/>
      <c r="I25" s="10">
        <v>1</v>
      </c>
      <c r="J25" s="50">
        <f t="shared" si="10"/>
        <v>4772.546623687499</v>
      </c>
      <c r="K25" s="26">
        <f t="shared" si="11"/>
        <v>57270.559484249985</v>
      </c>
    </row>
    <row r="26" spans="1:19" x14ac:dyDescent="0.25">
      <c r="A26" s="31"/>
      <c r="B26" s="220" t="s">
        <v>48</v>
      </c>
      <c r="C26" s="225">
        <v>3487.05</v>
      </c>
      <c r="D26" s="95">
        <f t="shared" si="4"/>
        <v>3073.48587</v>
      </c>
      <c r="E26" s="83">
        <f t="shared" si="9"/>
        <v>4445.9887499999995</v>
      </c>
      <c r="F26" s="96">
        <f t="shared" si="12"/>
        <v>3918.6944842499993</v>
      </c>
      <c r="G26" s="255">
        <f>F26/12</f>
        <v>326.55787368749992</v>
      </c>
      <c r="H26" s="256"/>
      <c r="I26" s="10">
        <v>1</v>
      </c>
      <c r="J26" s="50">
        <f t="shared" si="10"/>
        <v>4772.546623687499</v>
      </c>
      <c r="K26" s="26">
        <f t="shared" si="11"/>
        <v>57270.559484249985</v>
      </c>
    </row>
    <row r="27" spans="1:19" x14ac:dyDescent="0.25">
      <c r="A27" s="31"/>
      <c r="B27" s="208" t="s">
        <v>59</v>
      </c>
      <c r="C27" s="225">
        <v>3678.84</v>
      </c>
      <c r="D27" s="95">
        <f t="shared" si="4"/>
        <v>3242.5295759999999</v>
      </c>
      <c r="E27" s="83">
        <f t="shared" si="9"/>
        <v>4690.5209999999997</v>
      </c>
      <c r="F27" s="96">
        <f t="shared" si="12"/>
        <v>4134.2252093999996</v>
      </c>
      <c r="G27" s="255">
        <f>F27/12</f>
        <v>344.51876744999998</v>
      </c>
      <c r="H27" s="256"/>
      <c r="I27" s="10">
        <v>1</v>
      </c>
      <c r="J27" s="50">
        <f t="shared" si="10"/>
        <v>5035.03976745</v>
      </c>
      <c r="K27" s="26">
        <f t="shared" si="11"/>
        <v>60420.4772094</v>
      </c>
    </row>
    <row r="28" spans="1:19" x14ac:dyDescent="0.25">
      <c r="A28" s="31"/>
      <c r="B28" s="222">
        <v>2026</v>
      </c>
      <c r="C28" s="225">
        <v>3678.84</v>
      </c>
      <c r="D28" s="95">
        <f t="shared" si="4"/>
        <v>3242.5295759999999</v>
      </c>
      <c r="E28" s="83">
        <f t="shared" si="9"/>
        <v>4690.5209999999997</v>
      </c>
      <c r="F28" s="96">
        <f t="shared" si="12"/>
        <v>4134.2252093999996</v>
      </c>
      <c r="G28" s="255">
        <f>F28/12</f>
        <v>344.51876744999998</v>
      </c>
      <c r="H28" s="256"/>
      <c r="I28" s="10">
        <v>1</v>
      </c>
      <c r="J28" s="50">
        <f t="shared" si="10"/>
        <v>5035.03976745</v>
      </c>
      <c r="K28" s="26">
        <f t="shared" si="11"/>
        <v>60420.4772094</v>
      </c>
    </row>
    <row r="29" spans="1:19" x14ac:dyDescent="0.25">
      <c r="A29" s="91"/>
      <c r="B29" s="222">
        <v>2027</v>
      </c>
      <c r="C29" s="225">
        <v>3678.84</v>
      </c>
      <c r="D29" s="95">
        <f t="shared" si="4"/>
        <v>3242.5295759999999</v>
      </c>
      <c r="E29" s="83">
        <f t="shared" si="9"/>
        <v>4690.5209999999997</v>
      </c>
      <c r="F29" s="96">
        <f t="shared" si="12"/>
        <v>4134.2252093999996</v>
      </c>
      <c r="G29" s="255">
        <f>F29/12</f>
        <v>344.51876744999998</v>
      </c>
      <c r="H29" s="256"/>
      <c r="I29" s="10">
        <v>1</v>
      </c>
      <c r="J29" s="50">
        <f t="shared" si="10"/>
        <v>5035.03976745</v>
      </c>
      <c r="K29" s="26">
        <f t="shared" si="11"/>
        <v>60420.4772094</v>
      </c>
    </row>
    <row r="30" spans="1:19" ht="15.75" thickBot="1" x14ac:dyDescent="0.3">
      <c r="A30" s="191"/>
      <c r="B30" s="226"/>
      <c r="C30" s="192"/>
      <c r="D30" s="216"/>
      <c r="E30" s="192"/>
      <c r="F30" s="193"/>
      <c r="G30" s="259"/>
      <c r="H30" s="260"/>
      <c r="I30" s="194"/>
      <c r="J30" s="195"/>
      <c r="K30" s="196"/>
      <c r="Q30" s="79"/>
      <c r="R30" s="79"/>
      <c r="S30" s="79"/>
    </row>
    <row r="31" spans="1:19" x14ac:dyDescent="0.25">
      <c r="A31" s="104"/>
      <c r="B31" s="105"/>
      <c r="C31" s="106"/>
      <c r="D31" s="107"/>
      <c r="E31" s="108"/>
      <c r="F31" s="107"/>
      <c r="G31" s="109"/>
      <c r="H31" s="109"/>
      <c r="I31" s="110"/>
      <c r="J31" s="112"/>
      <c r="K31" s="111"/>
      <c r="Q31" s="79"/>
      <c r="R31" s="79"/>
      <c r="S31" s="79"/>
    </row>
    <row r="32" spans="1:19" ht="15.75" thickBot="1" x14ac:dyDescent="0.3">
      <c r="B32" s="7"/>
      <c r="C32" s="13"/>
      <c r="I32" s="9"/>
      <c r="M32" s="187"/>
      <c r="N32" s="186"/>
      <c r="O32" s="186"/>
      <c r="Q32" s="79"/>
      <c r="R32" s="79"/>
      <c r="S32" s="79"/>
    </row>
    <row r="33" spans="1:19" ht="15.75" thickBot="1" x14ac:dyDescent="0.3">
      <c r="B33" s="7"/>
      <c r="C33" s="261" t="s">
        <v>24</v>
      </c>
      <c r="D33" s="262"/>
      <c r="E33" s="262"/>
      <c r="F33" s="131">
        <v>1</v>
      </c>
      <c r="G33" s="263"/>
      <c r="H33" s="130" t="s">
        <v>29</v>
      </c>
      <c r="I33" s="129"/>
      <c r="J33" s="129"/>
      <c r="K33" s="128"/>
      <c r="L33" s="146"/>
      <c r="M33" s="185"/>
      <c r="N33" s="184"/>
      <c r="O33" s="183"/>
      <c r="Q33" s="182"/>
      <c r="R33" s="182"/>
      <c r="S33" s="79"/>
    </row>
    <row r="34" spans="1:19" ht="62.25" customHeight="1" x14ac:dyDescent="0.25">
      <c r="A34" s="59" t="s">
        <v>7</v>
      </c>
      <c r="B34" s="181" t="s">
        <v>58</v>
      </c>
      <c r="C34" s="127" t="s">
        <v>4</v>
      </c>
      <c r="D34" s="126" t="s">
        <v>17</v>
      </c>
      <c r="E34" s="125" t="s">
        <v>57</v>
      </c>
      <c r="F34" s="37" t="s">
        <v>8</v>
      </c>
      <c r="G34" s="264"/>
      <c r="H34" s="68" t="s">
        <v>56</v>
      </c>
      <c r="I34" s="38" t="s">
        <v>55</v>
      </c>
      <c r="J34" s="134" t="s">
        <v>54</v>
      </c>
      <c r="K34" s="37" t="s">
        <v>53</v>
      </c>
      <c r="L34" s="146"/>
      <c r="M34" s="180" t="s">
        <v>52</v>
      </c>
      <c r="N34" s="179" t="s">
        <v>51</v>
      </c>
      <c r="O34" s="178" t="s">
        <v>50</v>
      </c>
      <c r="P34" s="78"/>
      <c r="Q34" s="34"/>
      <c r="R34" s="34"/>
      <c r="S34" s="79"/>
    </row>
    <row r="35" spans="1:19" x14ac:dyDescent="0.25">
      <c r="A35" s="66"/>
      <c r="B35" s="20"/>
      <c r="C35" s="40"/>
      <c r="D35" s="24"/>
      <c r="E35" s="39"/>
      <c r="F35" s="41"/>
      <c r="G35" s="264"/>
      <c r="H35" s="69"/>
      <c r="I35" s="24"/>
      <c r="J35" s="24"/>
      <c r="K35" s="70"/>
      <c r="L35" s="146"/>
      <c r="M35" s="190"/>
      <c r="N35" s="175"/>
      <c r="O35" s="177"/>
      <c r="Q35" s="173"/>
      <c r="R35" s="173"/>
      <c r="S35" s="79"/>
    </row>
    <row r="36" spans="1:19" x14ac:dyDescent="0.25">
      <c r="A36" s="31" t="s">
        <v>2</v>
      </c>
      <c r="B36" s="172" t="s">
        <v>38</v>
      </c>
      <c r="C36" s="171">
        <f t="shared" ref="C36:C41" si="13">E10/100%*$F$33</f>
        <v>3817.4137500000002</v>
      </c>
      <c r="D36" s="170">
        <f t="shared" ref="D36:D41" si="14">C36*0.8814</f>
        <v>3364.66847925</v>
      </c>
      <c r="E36" s="169">
        <f>(D36/12)+120*F33</f>
        <v>400.3890399375</v>
      </c>
      <c r="F36" s="168">
        <f t="shared" ref="F36:F41" si="15">(E10+G10)*$F$33</f>
        <v>4217.8027899375002</v>
      </c>
      <c r="G36" s="264"/>
      <c r="H36" s="75">
        <v>0</v>
      </c>
      <c r="I36" s="167">
        <f t="shared" ref="I36:I41" si="16">C36*H36</f>
        <v>0</v>
      </c>
      <c r="J36" s="166">
        <f t="shared" ref="J36:J41" si="17">E36*H36</f>
        <v>0</v>
      </c>
      <c r="K36" s="158">
        <f t="shared" ref="K36:K41" si="18">(I36+J36)</f>
        <v>0</v>
      </c>
      <c r="L36" s="146"/>
      <c r="M36" s="230">
        <v>2024</v>
      </c>
      <c r="N36" s="265" t="str">
        <f>IF(AND(H36&gt;0,H37&gt;0),((I36+I37)/(H36+H37)),IF(AND(H36=0,H37&gt;0),C37,"--"))</f>
        <v>--</v>
      </c>
      <c r="O36" s="273" t="str">
        <f>IF(AND(H36&gt;0,H37&gt;0),(E36-(120*F33)+(((120*F33)*H36)/(H36+H37))),IF(AND(H36=0,H37&gt;0),E37,"--"))</f>
        <v>--</v>
      </c>
      <c r="P36" s="78"/>
      <c r="Q36" s="176"/>
      <c r="R36" s="157"/>
      <c r="S36" s="79"/>
    </row>
    <row r="37" spans="1:19" x14ac:dyDescent="0.25">
      <c r="A37" s="31"/>
      <c r="B37" s="172" t="s">
        <v>49</v>
      </c>
      <c r="C37" s="171">
        <f t="shared" si="13"/>
        <v>4072.4137500000002</v>
      </c>
      <c r="D37" s="170">
        <f>D36</f>
        <v>3364.66847925</v>
      </c>
      <c r="E37" s="169">
        <f>D37/12</f>
        <v>280.3890399375</v>
      </c>
      <c r="F37" s="168">
        <f t="shared" si="15"/>
        <v>4371.5325399375006</v>
      </c>
      <c r="G37" s="264"/>
      <c r="H37" s="75">
        <v>0</v>
      </c>
      <c r="I37" s="167">
        <f t="shared" si="16"/>
        <v>0</v>
      </c>
      <c r="J37" s="166">
        <f t="shared" si="17"/>
        <v>0</v>
      </c>
      <c r="K37" s="158">
        <f t="shared" si="18"/>
        <v>0</v>
      </c>
      <c r="L37" s="146"/>
      <c r="M37" s="230"/>
      <c r="N37" s="266"/>
      <c r="O37" s="268"/>
      <c r="P37" s="111"/>
      <c r="Q37" s="1"/>
      <c r="R37" s="157"/>
      <c r="S37" s="79"/>
    </row>
    <row r="38" spans="1:19" x14ac:dyDescent="0.25">
      <c r="A38" s="31"/>
      <c r="B38" s="165" t="s">
        <v>48</v>
      </c>
      <c r="C38" s="164">
        <f t="shared" si="13"/>
        <v>4072.4137500000002</v>
      </c>
      <c r="D38" s="163">
        <f>D39</f>
        <v>3786.840790199999</v>
      </c>
      <c r="E38" s="162">
        <f>D38/12</f>
        <v>315.57006584999993</v>
      </c>
      <c r="F38" s="161">
        <f t="shared" si="15"/>
        <v>4371.5325399375006</v>
      </c>
      <c r="G38" s="264"/>
      <c r="H38" s="75">
        <v>0</v>
      </c>
      <c r="I38" s="160">
        <f t="shared" si="16"/>
        <v>0</v>
      </c>
      <c r="J38" s="159">
        <f t="shared" si="17"/>
        <v>0</v>
      </c>
      <c r="K38" s="158">
        <f t="shared" si="18"/>
        <v>0</v>
      </c>
      <c r="L38" s="146"/>
      <c r="M38" s="231" t="s">
        <v>47</v>
      </c>
      <c r="N38" s="269" t="str">
        <f>IF(AND(H38&gt;0,H39&gt;0),((I38+I39)/(H38+H39)),IF(AND(H38=0,H39&gt;0),C39,"--"))</f>
        <v>--</v>
      </c>
      <c r="O38" s="271" t="str">
        <f>IF(H39&gt;0,E39,"--")</f>
        <v>--</v>
      </c>
      <c r="P38" s="2"/>
      <c r="Q38" s="1"/>
      <c r="R38" s="157"/>
      <c r="S38" s="79"/>
    </row>
    <row r="39" spans="1:19" x14ac:dyDescent="0.25">
      <c r="A39" s="29"/>
      <c r="B39" s="165" t="s">
        <v>59</v>
      </c>
      <c r="C39" s="164">
        <f t="shared" si="13"/>
        <v>4296.3929999999991</v>
      </c>
      <c r="D39" s="163">
        <f t="shared" si="14"/>
        <v>3786.840790199999</v>
      </c>
      <c r="E39" s="162">
        <f>D39/12</f>
        <v>315.57006584999993</v>
      </c>
      <c r="F39" s="161">
        <f t="shared" si="15"/>
        <v>4611.9630658499991</v>
      </c>
      <c r="G39" s="264"/>
      <c r="H39" s="75">
        <v>0</v>
      </c>
      <c r="I39" s="160">
        <f t="shared" si="16"/>
        <v>0</v>
      </c>
      <c r="J39" s="159">
        <f t="shared" si="17"/>
        <v>0</v>
      </c>
      <c r="K39" s="158">
        <f t="shared" si="18"/>
        <v>0</v>
      </c>
      <c r="L39" s="146"/>
      <c r="M39" s="232"/>
      <c r="N39" s="270"/>
      <c r="O39" s="272"/>
      <c r="Q39" s="1"/>
      <c r="R39" s="157"/>
      <c r="S39" s="79"/>
    </row>
    <row r="40" spans="1:19" x14ac:dyDescent="0.25">
      <c r="A40" s="29"/>
      <c r="B40" s="17">
        <v>2026</v>
      </c>
      <c r="C40" s="25">
        <f t="shared" si="13"/>
        <v>4296.3929999999991</v>
      </c>
      <c r="D40" s="96">
        <f t="shared" si="14"/>
        <v>3786.840790199999</v>
      </c>
      <c r="E40" s="100">
        <f>D40/12</f>
        <v>315.57006584999993</v>
      </c>
      <c r="F40" s="52">
        <f t="shared" si="15"/>
        <v>4611.9630658499991</v>
      </c>
      <c r="G40" s="264"/>
      <c r="H40" s="75">
        <v>0</v>
      </c>
      <c r="I40" s="8">
        <f t="shared" si="16"/>
        <v>0</v>
      </c>
      <c r="J40" s="84">
        <f t="shared" si="17"/>
        <v>0</v>
      </c>
      <c r="K40" s="158">
        <f t="shared" si="18"/>
        <v>0</v>
      </c>
      <c r="L40" s="146"/>
      <c r="M40" s="233" t="s">
        <v>46</v>
      </c>
      <c r="N40" s="145" t="str">
        <f>IF(H40&gt;0,C40, "--")</f>
        <v>--</v>
      </c>
      <c r="O40" s="144" t="str">
        <f>IF(H40&gt;0,E40,"--")</f>
        <v>--</v>
      </c>
      <c r="P40" s="78"/>
      <c r="Q40" s="1"/>
      <c r="R40" s="157"/>
      <c r="S40" s="79"/>
    </row>
    <row r="41" spans="1:19" x14ac:dyDescent="0.25">
      <c r="A41" s="29"/>
      <c r="B41" s="17">
        <v>2027</v>
      </c>
      <c r="C41" s="25">
        <f t="shared" si="13"/>
        <v>4296.3929999999991</v>
      </c>
      <c r="D41" s="96">
        <f t="shared" si="14"/>
        <v>3786.840790199999</v>
      </c>
      <c r="E41" s="100">
        <f>D41/12</f>
        <v>315.57006584999993</v>
      </c>
      <c r="F41" s="52">
        <f t="shared" si="15"/>
        <v>4611.9630658499991</v>
      </c>
      <c r="G41" s="264"/>
      <c r="H41" s="75">
        <v>0</v>
      </c>
      <c r="I41" s="8">
        <f t="shared" si="16"/>
        <v>0</v>
      </c>
      <c r="J41" s="84">
        <f t="shared" si="17"/>
        <v>0</v>
      </c>
      <c r="K41" s="158">
        <f t="shared" si="18"/>
        <v>0</v>
      </c>
      <c r="L41" s="146"/>
      <c r="M41" s="233" t="s">
        <v>45</v>
      </c>
      <c r="N41" s="145" t="str">
        <f>IF(H41&gt;0,C41,"--")</f>
        <v>--</v>
      </c>
      <c r="O41" s="144" t="str">
        <f>IF(H41&gt;0,E41,"--")</f>
        <v>--</v>
      </c>
      <c r="P41" s="78"/>
      <c r="Q41" s="1"/>
      <c r="R41" s="157"/>
      <c r="S41" s="79"/>
    </row>
    <row r="42" spans="1:19" x14ac:dyDescent="0.25">
      <c r="A42" s="30"/>
      <c r="B42" s="18"/>
      <c r="C42" s="40"/>
      <c r="D42" s="92"/>
      <c r="E42" s="90"/>
      <c r="F42" s="53"/>
      <c r="G42" s="264"/>
      <c r="H42" s="69"/>
      <c r="I42" s="24"/>
      <c r="J42" s="86"/>
      <c r="K42" s="71"/>
      <c r="L42" s="146"/>
      <c r="M42" s="234"/>
      <c r="N42" s="175"/>
      <c r="O42" s="174"/>
      <c r="Q42" s="173"/>
      <c r="R42" s="173"/>
      <c r="S42" s="1"/>
    </row>
    <row r="43" spans="1:19" ht="15" customHeight="1" x14ac:dyDescent="0.25">
      <c r="A43" s="31" t="s">
        <v>3</v>
      </c>
      <c r="B43" s="172" t="s">
        <v>38</v>
      </c>
      <c r="C43" s="171">
        <f t="shared" ref="C43:C48" si="19">E17/100%*$F$33</f>
        <v>4030.0709999999999</v>
      </c>
      <c r="D43" s="170">
        <f t="shared" ref="D43:D48" si="20">C43*0.8814</f>
        <v>3552.1045793999997</v>
      </c>
      <c r="E43" s="169">
        <f>(D43/12)+120*F33</f>
        <v>416.00871494999996</v>
      </c>
      <c r="F43" s="168">
        <f t="shared" ref="F43:F48" si="21">(E17+G17)*$F$33</f>
        <v>4446.0797149499995</v>
      </c>
      <c r="G43" s="264"/>
      <c r="H43" s="75">
        <v>0</v>
      </c>
      <c r="I43" s="167">
        <f t="shared" ref="I43:I48" si="22">C43*H43</f>
        <v>0</v>
      </c>
      <c r="J43" s="166">
        <f t="shared" ref="J43:J48" si="23">E43*H43</f>
        <v>0</v>
      </c>
      <c r="K43" s="52">
        <f t="shared" ref="K43:K48" si="24">(I43+J43)</f>
        <v>0</v>
      </c>
      <c r="L43" s="146"/>
      <c r="M43" s="230">
        <v>2024</v>
      </c>
      <c r="N43" s="265" t="str">
        <f>IF(AND(H43&gt;0,H44&gt;0),((I43+I44)/(H43+H44)),IF(AND(H43=0,H44&gt;0),C44,"--"))</f>
        <v>--</v>
      </c>
      <c r="O43" s="273" t="str">
        <f>IF(AND(H43&gt;0,H44&gt;0),(E43-(120*F33)+(((120*F33)*H43)/(H43+H44))),IF(AND(H43=0,H44&gt;0),E44,"--"))</f>
        <v>--</v>
      </c>
      <c r="P43" s="78"/>
      <c r="Q43" s="1"/>
      <c r="R43" s="1"/>
      <c r="S43" s="79"/>
    </row>
    <row r="44" spans="1:19" x14ac:dyDescent="0.25">
      <c r="A44" s="31"/>
      <c r="B44" s="172" t="s">
        <v>49</v>
      </c>
      <c r="C44" s="171">
        <f t="shared" si="19"/>
        <v>4285.0709999999999</v>
      </c>
      <c r="D44" s="170">
        <f>D43</f>
        <v>3552.1045793999997</v>
      </c>
      <c r="E44" s="169">
        <f>D44/12</f>
        <v>296.00871494999996</v>
      </c>
      <c r="F44" s="168">
        <f t="shared" si="21"/>
        <v>4599.8094649499999</v>
      </c>
      <c r="G44" s="264"/>
      <c r="H44" s="75">
        <v>0</v>
      </c>
      <c r="I44" s="167">
        <f t="shared" si="22"/>
        <v>0</v>
      </c>
      <c r="J44" s="166">
        <f t="shared" si="23"/>
        <v>0</v>
      </c>
      <c r="K44" s="52">
        <f t="shared" si="24"/>
        <v>0</v>
      </c>
      <c r="L44" s="146"/>
      <c r="M44" s="230"/>
      <c r="N44" s="266"/>
      <c r="O44" s="268"/>
      <c r="P44" s="78"/>
      <c r="Q44" s="1"/>
      <c r="R44" s="157"/>
      <c r="S44" s="79"/>
    </row>
    <row r="45" spans="1:19" x14ac:dyDescent="0.25">
      <c r="A45" s="31"/>
      <c r="B45" s="165" t="s">
        <v>48</v>
      </c>
      <c r="C45" s="164">
        <f t="shared" si="19"/>
        <v>4285.0709999999999</v>
      </c>
      <c r="D45" s="163">
        <f>D46</f>
        <v>3984.5932366499997</v>
      </c>
      <c r="E45" s="162">
        <f>D45/12</f>
        <v>332.04943638749995</v>
      </c>
      <c r="F45" s="161">
        <f t="shared" si="21"/>
        <v>4599.8094649499999</v>
      </c>
      <c r="G45" s="264"/>
      <c r="H45" s="75">
        <v>0</v>
      </c>
      <c r="I45" s="160">
        <f t="shared" si="22"/>
        <v>0</v>
      </c>
      <c r="J45" s="159">
        <f t="shared" si="23"/>
        <v>0</v>
      </c>
      <c r="K45" s="158">
        <f t="shared" si="24"/>
        <v>0</v>
      </c>
      <c r="L45" s="146"/>
      <c r="M45" s="231" t="s">
        <v>47</v>
      </c>
      <c r="N45" s="269" t="str">
        <f>IF(AND(H45&gt;0,H46&gt;0),((I45+I46)/(H45+H46)),IF(AND(H45=0,H46&gt;0),C46,"--"))</f>
        <v>--</v>
      </c>
      <c r="O45" s="271" t="str">
        <f>IF(H46&gt;0,E46,"--")</f>
        <v>--</v>
      </c>
      <c r="Q45" s="1"/>
      <c r="R45" s="157"/>
      <c r="S45" s="79"/>
    </row>
    <row r="46" spans="1:19" x14ac:dyDescent="0.25">
      <c r="A46" s="31"/>
      <c r="B46" s="165" t="s">
        <v>59</v>
      </c>
      <c r="C46" s="164">
        <f t="shared" si="19"/>
        <v>4520.7547500000001</v>
      </c>
      <c r="D46" s="163">
        <f t="shared" si="20"/>
        <v>3984.5932366499997</v>
      </c>
      <c r="E46" s="162">
        <f>D46/12</f>
        <v>332.04943638749995</v>
      </c>
      <c r="F46" s="161">
        <f t="shared" si="21"/>
        <v>4852.8041863874996</v>
      </c>
      <c r="G46" s="264"/>
      <c r="H46" s="75">
        <v>0</v>
      </c>
      <c r="I46" s="160">
        <f t="shared" si="22"/>
        <v>0</v>
      </c>
      <c r="J46" s="159">
        <f t="shared" si="23"/>
        <v>0</v>
      </c>
      <c r="K46" s="158">
        <f t="shared" si="24"/>
        <v>0</v>
      </c>
      <c r="L46" s="146"/>
      <c r="M46" s="232"/>
      <c r="N46" s="270"/>
      <c r="O46" s="272"/>
      <c r="Q46" s="1"/>
      <c r="R46" s="157"/>
      <c r="S46" s="79"/>
    </row>
    <row r="47" spans="1:19" x14ac:dyDescent="0.25">
      <c r="A47" s="31"/>
      <c r="B47" s="17">
        <v>2026</v>
      </c>
      <c r="C47" s="25">
        <f t="shared" si="19"/>
        <v>4520.7547500000001</v>
      </c>
      <c r="D47" s="96">
        <f t="shared" si="20"/>
        <v>3984.5932366499997</v>
      </c>
      <c r="E47" s="100">
        <f>D47/12</f>
        <v>332.04943638749995</v>
      </c>
      <c r="F47" s="52">
        <f t="shared" si="21"/>
        <v>4852.8041863874996</v>
      </c>
      <c r="G47" s="264"/>
      <c r="H47" s="75">
        <v>0</v>
      </c>
      <c r="I47" s="8">
        <f t="shared" si="22"/>
        <v>0</v>
      </c>
      <c r="J47" s="84">
        <f t="shared" si="23"/>
        <v>0</v>
      </c>
      <c r="K47" s="52">
        <f t="shared" si="24"/>
        <v>0</v>
      </c>
      <c r="L47" s="146"/>
      <c r="M47" s="233" t="s">
        <v>46</v>
      </c>
      <c r="N47" s="145" t="str">
        <f>IF(H47&gt;0,C47, "--")</f>
        <v>--</v>
      </c>
      <c r="O47" s="144" t="str">
        <f>IF(H47&gt;0,E47,"--")</f>
        <v>--</v>
      </c>
      <c r="Q47" s="1"/>
      <c r="R47" s="157"/>
      <c r="S47" s="79"/>
    </row>
    <row r="48" spans="1:19" x14ac:dyDescent="0.25">
      <c r="A48" s="31"/>
      <c r="B48" s="17">
        <v>2027</v>
      </c>
      <c r="C48" s="25">
        <f t="shared" si="19"/>
        <v>4520.7547500000001</v>
      </c>
      <c r="D48" s="96">
        <f t="shared" si="20"/>
        <v>3984.5932366499997</v>
      </c>
      <c r="E48" s="100">
        <f>D48/12</f>
        <v>332.04943638749995</v>
      </c>
      <c r="F48" s="52">
        <f t="shared" si="21"/>
        <v>4852.8041863874996</v>
      </c>
      <c r="G48" s="264"/>
      <c r="H48" s="75">
        <v>0</v>
      </c>
      <c r="I48" s="8">
        <f t="shared" si="22"/>
        <v>0</v>
      </c>
      <c r="J48" s="84">
        <f t="shared" si="23"/>
        <v>0</v>
      </c>
      <c r="K48" s="52">
        <f t="shared" si="24"/>
        <v>0</v>
      </c>
      <c r="L48" s="146"/>
      <c r="M48" s="233" t="s">
        <v>45</v>
      </c>
      <c r="N48" s="145" t="str">
        <f>IF(H48&gt;0,C48,"--")</f>
        <v>--</v>
      </c>
      <c r="O48" s="144" t="str">
        <f>IF(H48&gt;0,E48,"--")</f>
        <v>--</v>
      </c>
      <c r="Q48" s="1"/>
      <c r="R48" s="157"/>
      <c r="S48" s="79"/>
    </row>
    <row r="49" spans="1:19" x14ac:dyDescent="0.25">
      <c r="A49" s="30"/>
      <c r="B49" s="18"/>
      <c r="C49" s="63"/>
      <c r="D49" s="92"/>
      <c r="E49" s="99"/>
      <c r="F49" s="61"/>
      <c r="G49" s="264"/>
      <c r="H49" s="63"/>
      <c r="I49" s="15"/>
      <c r="J49" s="92"/>
      <c r="K49" s="61"/>
      <c r="L49" s="146"/>
      <c r="M49" s="234"/>
      <c r="N49" s="175"/>
      <c r="O49" s="174"/>
      <c r="Q49" s="35"/>
      <c r="R49" s="173"/>
      <c r="S49" s="79"/>
    </row>
    <row r="50" spans="1:19" ht="15" customHeight="1" x14ac:dyDescent="0.25">
      <c r="A50" s="31" t="s">
        <v>11</v>
      </c>
      <c r="B50" s="172" t="s">
        <v>38</v>
      </c>
      <c r="C50" s="171">
        <f t="shared" ref="C50:C55" si="25">E24/100%*$F$33</f>
        <v>4190.9887499999995</v>
      </c>
      <c r="D50" s="170">
        <f t="shared" ref="D50:D55" si="26">C50*0.8814</f>
        <v>3693.9374842499992</v>
      </c>
      <c r="E50" s="169">
        <f>(D50/12)+120*F33</f>
        <v>427.82812368749995</v>
      </c>
      <c r="F50" s="168">
        <f t="shared" ref="F50:F55" si="27">(E24+G24)*$F$33</f>
        <v>4618.8168736874995</v>
      </c>
      <c r="G50" s="264"/>
      <c r="H50" s="75">
        <v>0</v>
      </c>
      <c r="I50" s="167">
        <f t="shared" ref="I50:I55" si="28">C50*H50</f>
        <v>0</v>
      </c>
      <c r="J50" s="166">
        <f t="shared" ref="J50:J55" si="29">E50*H50</f>
        <v>0</v>
      </c>
      <c r="K50" s="52">
        <f t="shared" ref="K50:K55" si="30">(I50+J50)</f>
        <v>0</v>
      </c>
      <c r="L50" s="146"/>
      <c r="M50" s="230">
        <v>2024</v>
      </c>
      <c r="N50" s="265" t="str">
        <f>IF(AND(H50&gt;0,H51&gt;0),((I50+I51)/(H50+H51)),IF(AND(H50=0,H51&gt;0),C51,"--"))</f>
        <v>--</v>
      </c>
      <c r="O50" s="267" t="str">
        <f>IF(AND(H50&gt;0,H51&gt;0),(E50-(120*F33)+(((120*F33)*H50)/(H50+H51))),IF(AND(H50=0,H51&gt;0),E51,"--"))</f>
        <v>--</v>
      </c>
      <c r="P50" s="78"/>
      <c r="Q50" s="1"/>
      <c r="R50" s="1"/>
      <c r="S50" s="79"/>
    </row>
    <row r="51" spans="1:19" x14ac:dyDescent="0.25">
      <c r="A51" s="31"/>
      <c r="B51" s="172" t="s">
        <v>49</v>
      </c>
      <c r="C51" s="171">
        <f t="shared" si="25"/>
        <v>4445.9887499999995</v>
      </c>
      <c r="D51" s="170">
        <f>D50</f>
        <v>3693.9374842499992</v>
      </c>
      <c r="E51" s="169">
        <f>D51/12</f>
        <v>307.82812368749995</v>
      </c>
      <c r="F51" s="168">
        <f t="shared" si="27"/>
        <v>4772.546623687499</v>
      </c>
      <c r="G51" s="264"/>
      <c r="H51" s="75">
        <v>0</v>
      </c>
      <c r="I51" s="167">
        <f t="shared" si="28"/>
        <v>0</v>
      </c>
      <c r="J51" s="166">
        <f t="shared" si="29"/>
        <v>0</v>
      </c>
      <c r="K51" s="52">
        <f t="shared" si="30"/>
        <v>0</v>
      </c>
      <c r="L51" s="146"/>
      <c r="M51" s="230"/>
      <c r="N51" s="266"/>
      <c r="O51" s="268"/>
      <c r="P51" s="78"/>
      <c r="Q51" s="1"/>
      <c r="R51" s="157"/>
      <c r="S51" s="79"/>
    </row>
    <row r="52" spans="1:19" x14ac:dyDescent="0.25">
      <c r="A52" s="31"/>
      <c r="B52" s="165" t="s">
        <v>48</v>
      </c>
      <c r="C52" s="164">
        <f t="shared" si="25"/>
        <v>4445.9887499999995</v>
      </c>
      <c r="D52" s="163">
        <f>D53</f>
        <v>4134.2252093999996</v>
      </c>
      <c r="E52" s="162">
        <f>D52/12</f>
        <v>344.51876744999998</v>
      </c>
      <c r="F52" s="161">
        <f t="shared" si="27"/>
        <v>4772.546623687499</v>
      </c>
      <c r="G52" s="264"/>
      <c r="H52" s="75">
        <v>0</v>
      </c>
      <c r="I52" s="160">
        <f t="shared" si="28"/>
        <v>0</v>
      </c>
      <c r="J52" s="159">
        <f t="shared" si="29"/>
        <v>0</v>
      </c>
      <c r="K52" s="52">
        <f t="shared" si="30"/>
        <v>0</v>
      </c>
      <c r="L52" s="146"/>
      <c r="M52" s="231" t="s">
        <v>47</v>
      </c>
      <c r="N52" s="269" t="str">
        <f>IF(AND(H52&gt;0,H53&gt;0),((I52+I53)/(H52+H53)),IF(AND(H52=0,H53&gt;0),C53,"--"))</f>
        <v>--</v>
      </c>
      <c r="O52" s="271" t="str">
        <f>IF(H53&gt;0,E53,"--")</f>
        <v>--</v>
      </c>
      <c r="P52" s="78"/>
      <c r="Q52" s="1"/>
      <c r="R52" s="157"/>
      <c r="S52" s="79"/>
    </row>
    <row r="53" spans="1:19" x14ac:dyDescent="0.25">
      <c r="A53" s="31"/>
      <c r="B53" s="165" t="s">
        <v>59</v>
      </c>
      <c r="C53" s="164">
        <f t="shared" si="25"/>
        <v>4690.5209999999997</v>
      </c>
      <c r="D53" s="163">
        <f t="shared" si="26"/>
        <v>4134.2252093999996</v>
      </c>
      <c r="E53" s="162">
        <f>D53/12</f>
        <v>344.51876744999998</v>
      </c>
      <c r="F53" s="161">
        <f t="shared" si="27"/>
        <v>5035.03976745</v>
      </c>
      <c r="G53" s="264"/>
      <c r="H53" s="75">
        <v>0</v>
      </c>
      <c r="I53" s="160">
        <f t="shared" si="28"/>
        <v>0</v>
      </c>
      <c r="J53" s="159">
        <f t="shared" si="29"/>
        <v>0</v>
      </c>
      <c r="K53" s="158">
        <f t="shared" si="30"/>
        <v>0</v>
      </c>
      <c r="L53" s="146"/>
      <c r="M53" s="232"/>
      <c r="N53" s="270"/>
      <c r="O53" s="272"/>
      <c r="Q53" s="1"/>
      <c r="R53" s="157"/>
      <c r="S53" s="79"/>
    </row>
    <row r="54" spans="1:19" x14ac:dyDescent="0.25">
      <c r="A54" s="31"/>
      <c r="B54" s="17">
        <v>2026</v>
      </c>
      <c r="C54" s="25">
        <f t="shared" si="25"/>
        <v>4690.5209999999997</v>
      </c>
      <c r="D54" s="96">
        <f t="shared" si="26"/>
        <v>4134.2252093999996</v>
      </c>
      <c r="E54" s="100">
        <f>D54/12</f>
        <v>344.51876744999998</v>
      </c>
      <c r="F54" s="52">
        <f t="shared" si="27"/>
        <v>5035.03976745</v>
      </c>
      <c r="G54" s="264"/>
      <c r="H54" s="75">
        <v>0</v>
      </c>
      <c r="I54" s="8">
        <f t="shared" si="28"/>
        <v>0</v>
      </c>
      <c r="J54" s="84">
        <f t="shared" si="29"/>
        <v>0</v>
      </c>
      <c r="K54" s="52">
        <f t="shared" si="30"/>
        <v>0</v>
      </c>
      <c r="L54" s="146"/>
      <c r="M54" s="233" t="s">
        <v>46</v>
      </c>
      <c r="N54" s="145" t="str">
        <f>IF(H54&gt;0,C54, "--")</f>
        <v>--</v>
      </c>
      <c r="O54" s="144" t="str">
        <f>IF(H54&gt;0,E54,"--")</f>
        <v>--</v>
      </c>
      <c r="Q54" s="1"/>
      <c r="R54" s="157"/>
      <c r="S54" s="79"/>
    </row>
    <row r="55" spans="1:19" x14ac:dyDescent="0.25">
      <c r="A55" s="31"/>
      <c r="B55" s="17">
        <v>2027</v>
      </c>
      <c r="C55" s="25">
        <f t="shared" si="25"/>
        <v>4690.5209999999997</v>
      </c>
      <c r="D55" s="96">
        <f t="shared" si="26"/>
        <v>4134.2252093999996</v>
      </c>
      <c r="E55" s="100">
        <f>D55/12</f>
        <v>344.51876744999998</v>
      </c>
      <c r="F55" s="52">
        <f t="shared" si="27"/>
        <v>5035.03976745</v>
      </c>
      <c r="G55" s="264"/>
      <c r="H55" s="75">
        <v>0</v>
      </c>
      <c r="I55" s="8">
        <f t="shared" si="28"/>
        <v>0</v>
      </c>
      <c r="J55" s="84">
        <f t="shared" si="29"/>
        <v>0</v>
      </c>
      <c r="K55" s="52">
        <f t="shared" si="30"/>
        <v>0</v>
      </c>
      <c r="L55" s="146"/>
      <c r="M55" s="233" t="s">
        <v>45</v>
      </c>
      <c r="N55" s="145" t="str">
        <f>IF(H55&gt;0,C55,"--")</f>
        <v>--</v>
      </c>
      <c r="O55" s="144" t="str">
        <f>IF(H55&gt;0,E55,"--")</f>
        <v>--</v>
      </c>
      <c r="Q55" s="1"/>
      <c r="R55" s="157"/>
      <c r="S55" s="79"/>
    </row>
    <row r="56" spans="1:19" ht="15.75" thickBot="1" x14ac:dyDescent="0.3">
      <c r="A56" s="217"/>
      <c r="B56" s="197"/>
      <c r="C56" s="198"/>
      <c r="D56" s="199"/>
      <c r="E56" s="200"/>
      <c r="F56" s="201"/>
      <c r="G56" s="151"/>
      <c r="H56" s="202"/>
      <c r="I56" s="203"/>
      <c r="J56" s="200"/>
      <c r="K56" s="201"/>
      <c r="L56" s="146"/>
      <c r="M56" s="141"/>
      <c r="N56" s="140"/>
      <c r="O56" s="139"/>
      <c r="Q56" s="1"/>
      <c r="R56" s="1"/>
      <c r="S56" s="79"/>
    </row>
    <row r="57" spans="1:19" ht="15.75" thickTop="1" x14ac:dyDescent="0.25">
      <c r="A57" s="143"/>
      <c r="C57" s="143"/>
      <c r="D57" s="143"/>
      <c r="H57" s="143"/>
      <c r="L57" s="79"/>
      <c r="M57" s="138"/>
      <c r="N57" s="137"/>
      <c r="Q57" s="79"/>
      <c r="R57" s="79"/>
      <c r="S57" s="79"/>
    </row>
    <row r="58" spans="1:19" x14ac:dyDescent="0.25">
      <c r="L58" s="79"/>
      <c r="M58" s="136"/>
      <c r="Q58" s="79"/>
      <c r="R58" s="79"/>
      <c r="S58" s="79"/>
    </row>
    <row r="59" spans="1:19" x14ac:dyDescent="0.25">
      <c r="L59" s="79"/>
      <c r="M59" s="136"/>
      <c r="N59" s="2"/>
      <c r="Q59" s="79"/>
      <c r="R59" s="79"/>
      <c r="S59" s="79"/>
    </row>
  </sheetData>
  <mergeCells count="40">
    <mergeCell ref="O45:O46"/>
    <mergeCell ref="N50:N51"/>
    <mergeCell ref="O50:O51"/>
    <mergeCell ref="N52:N53"/>
    <mergeCell ref="O52:O53"/>
    <mergeCell ref="G29:H29"/>
    <mergeCell ref="G30:H30"/>
    <mergeCell ref="C33:E33"/>
    <mergeCell ref="G33:G55"/>
    <mergeCell ref="N36:N37"/>
    <mergeCell ref="N45:N46"/>
    <mergeCell ref="O36:O37"/>
    <mergeCell ref="N38:N39"/>
    <mergeCell ref="O38:O39"/>
    <mergeCell ref="N43:N44"/>
    <mergeCell ref="O43:O44"/>
    <mergeCell ref="G28:H28"/>
    <mergeCell ref="G17:H17"/>
    <mergeCell ref="G18:H18"/>
    <mergeCell ref="G19:H19"/>
    <mergeCell ref="G20:H20"/>
    <mergeCell ref="G21:H21"/>
    <mergeCell ref="G22:H22"/>
    <mergeCell ref="G23:H23"/>
    <mergeCell ref="G24:H24"/>
    <mergeCell ref="G25:H25"/>
    <mergeCell ref="G26:H26"/>
    <mergeCell ref="G27:H27"/>
    <mergeCell ref="G16:H16"/>
    <mergeCell ref="C6:J6"/>
    <mergeCell ref="C7:D7"/>
    <mergeCell ref="E7:K7"/>
    <mergeCell ref="G8:H8"/>
    <mergeCell ref="G9:H9"/>
    <mergeCell ref="G10:H10"/>
    <mergeCell ref="G11:H11"/>
    <mergeCell ref="G12:H12"/>
    <mergeCell ref="G13:H13"/>
    <mergeCell ref="G14:H14"/>
    <mergeCell ref="G15:H15"/>
  </mergeCells>
  <dataValidations count="5">
    <dataValidation type="list" allowBlank="1" showInputMessage="1" showErrorMessage="1" sqref="H47:H48 H40:H41 H54:H56">
      <formula1>"0,1, 2, 3, 4, 5, 6, 7, 8, 9, 10, 11, 12"</formula1>
    </dataValidation>
    <dataValidation type="list" allowBlank="1" showInputMessage="1" showErrorMessage="1" sqref="H36 H50 H43">
      <formula1>"0,1, 2, 3, 4, 5, 6, 7, 8, 9, 10,"</formula1>
    </dataValidation>
    <dataValidation type="list" allowBlank="1" showInputMessage="1" showErrorMessage="1" sqref="H38 H45 H52">
      <formula1>"0,1"</formula1>
    </dataValidation>
    <dataValidation type="list" allowBlank="1" showInputMessage="1" showErrorMessage="1" sqref="H37 H44 H51">
      <formula1>"0,1, 2"</formula1>
    </dataValidation>
    <dataValidation type="list" allowBlank="1" showInputMessage="1" showErrorMessage="1" sqref="H39 H46 H53">
      <formula1>"0,1, 2, 3, 4, 5, 6, 7, 8, 9, 10, 11"</formula1>
    </dataValidation>
  </dataValidations>
  <pageMargins left="0.7" right="0.7" top="0.78740157499999996" bottom="0.78740157499999996"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9"/>
  <sheetViews>
    <sheetView topLeftCell="A16" zoomScale="80" zoomScaleNormal="80" workbookViewId="0">
      <selection activeCell="E41" sqref="E41"/>
    </sheetView>
  </sheetViews>
  <sheetFormatPr baseColWidth="10" defaultRowHeight="15" x14ac:dyDescent="0.25"/>
  <cols>
    <col min="1" max="1" width="11.42578125" customWidth="1"/>
    <col min="2" max="2" width="16.5703125" bestFit="1" customWidth="1"/>
    <col min="4" max="4" width="19.42578125" customWidth="1"/>
    <col min="5" max="5" width="23.5703125" customWidth="1"/>
    <col min="6" max="6" width="20.5703125" customWidth="1"/>
    <col min="7" max="7" width="1.5703125" customWidth="1"/>
    <col min="8" max="8" width="23" bestFit="1" customWidth="1"/>
    <col min="9" max="9" width="12.28515625" bestFit="1" customWidth="1"/>
    <col min="10" max="10" width="17.42578125" bestFit="1" customWidth="1"/>
    <col min="11" max="11" width="14.7109375" bestFit="1" customWidth="1"/>
    <col min="12" max="12" width="9" customWidth="1"/>
    <col min="13" max="13" width="14.7109375" style="7" customWidth="1"/>
    <col min="14" max="14" width="44.85546875" customWidth="1"/>
    <col min="15" max="15" width="43.28515625" customWidth="1"/>
    <col min="17" max="17" width="23.85546875" customWidth="1"/>
    <col min="18" max="18" width="22.5703125" customWidth="1"/>
  </cols>
  <sheetData>
    <row r="1" spans="1:16" ht="21" x14ac:dyDescent="0.35">
      <c r="A1" s="23" t="s">
        <v>15</v>
      </c>
      <c r="I1" s="9"/>
    </row>
    <row r="2" spans="1:16" x14ac:dyDescent="0.25">
      <c r="A2" s="4" t="s">
        <v>10</v>
      </c>
      <c r="B2" s="3"/>
      <c r="C2" s="12"/>
      <c r="D2" s="3"/>
      <c r="E2" s="3"/>
      <c r="F2" s="3"/>
      <c r="G2" s="3"/>
      <c r="H2" s="3"/>
      <c r="I2" s="9"/>
      <c r="J2" s="3"/>
      <c r="K2" s="3"/>
      <c r="M2" s="5"/>
      <c r="N2" s="3"/>
      <c r="O2" s="3"/>
      <c r="P2" s="3"/>
    </row>
    <row r="3" spans="1:16" x14ac:dyDescent="0.25">
      <c r="B3" s="5"/>
      <c r="C3" s="13"/>
      <c r="D3" s="1"/>
      <c r="E3" s="2"/>
      <c r="I3" s="9"/>
    </row>
    <row r="4" spans="1:16" x14ac:dyDescent="0.25">
      <c r="A4" s="19" t="s">
        <v>9</v>
      </c>
      <c r="B4" s="6"/>
      <c r="C4" s="14"/>
      <c r="D4" s="1"/>
      <c r="E4" s="2"/>
      <c r="I4" s="9"/>
    </row>
    <row r="5" spans="1:16" ht="15.75" thickBot="1" x14ac:dyDescent="0.3">
      <c r="B5" s="7"/>
      <c r="C5" s="13"/>
      <c r="D5" s="1"/>
      <c r="E5" s="2"/>
      <c r="I5" s="9"/>
    </row>
    <row r="6" spans="1:16" ht="15.75" thickBot="1" x14ac:dyDescent="0.3">
      <c r="B6" s="7"/>
      <c r="C6" s="244" t="s">
        <v>18</v>
      </c>
      <c r="D6" s="245"/>
      <c r="E6" s="245"/>
      <c r="F6" s="245"/>
      <c r="G6" s="245"/>
      <c r="H6" s="245"/>
      <c r="I6" s="245"/>
      <c r="J6" s="245"/>
      <c r="K6" s="133"/>
    </row>
    <row r="7" spans="1:16" ht="15.75" thickBot="1" x14ac:dyDescent="0.3">
      <c r="B7" s="7"/>
      <c r="C7" s="246" t="s">
        <v>30</v>
      </c>
      <c r="D7" s="247"/>
      <c r="E7" s="248" t="s">
        <v>31</v>
      </c>
      <c r="F7" s="249"/>
      <c r="G7" s="249"/>
      <c r="H7" s="249"/>
      <c r="I7" s="249"/>
      <c r="J7" s="249"/>
      <c r="K7" s="250"/>
    </row>
    <row r="8" spans="1:16" ht="60" x14ac:dyDescent="0.25">
      <c r="A8" s="59" t="s">
        <v>7</v>
      </c>
      <c r="B8" s="205" t="s">
        <v>5</v>
      </c>
      <c r="C8" s="211" t="s">
        <v>1</v>
      </c>
      <c r="D8" s="77" t="s">
        <v>17</v>
      </c>
      <c r="E8" s="134" t="s">
        <v>4</v>
      </c>
      <c r="F8" s="38" t="s">
        <v>63</v>
      </c>
      <c r="G8" s="251" t="s">
        <v>57</v>
      </c>
      <c r="H8" s="252"/>
      <c r="I8" s="60" t="s">
        <v>6</v>
      </c>
      <c r="J8" s="38" t="s">
        <v>8</v>
      </c>
      <c r="K8" s="37" t="s">
        <v>0</v>
      </c>
    </row>
    <row r="9" spans="1:16" x14ac:dyDescent="0.25">
      <c r="A9" s="66"/>
      <c r="B9" s="206"/>
      <c r="C9" s="212"/>
      <c r="D9" s="80"/>
      <c r="E9" s="135"/>
      <c r="F9" s="21"/>
      <c r="G9" s="253"/>
      <c r="H9" s="254"/>
      <c r="I9" s="22"/>
      <c r="J9" s="21"/>
      <c r="K9" s="67"/>
    </row>
    <row r="10" spans="1:16" x14ac:dyDescent="0.25">
      <c r="A10" s="31" t="s">
        <v>2</v>
      </c>
      <c r="B10" s="207" t="s">
        <v>38</v>
      </c>
      <c r="C10" s="82">
        <v>3173.48</v>
      </c>
      <c r="D10" s="95">
        <f>C10*0.8814</f>
        <v>2797.1052719999998</v>
      </c>
      <c r="E10" s="83">
        <f t="shared" ref="E10:E15" si="0">C10*1.275</f>
        <v>4046.1869999999999</v>
      </c>
      <c r="F10" s="96">
        <f>E10*0.8814</f>
        <v>3566.3092217999997</v>
      </c>
      <c r="G10" s="242">
        <f>F10/12+ 120</f>
        <v>417.19243514999999</v>
      </c>
      <c r="H10" s="243"/>
      <c r="I10" s="10">
        <v>1</v>
      </c>
      <c r="J10" s="50">
        <f t="shared" ref="J10:J15" si="1">(E10+G10)*I10</f>
        <v>4463.3794351500001</v>
      </c>
      <c r="K10" s="26">
        <f t="shared" ref="K10:K15" si="2">J10*12</f>
        <v>53560.553221800001</v>
      </c>
    </row>
    <row r="11" spans="1:16" x14ac:dyDescent="0.25">
      <c r="A11" s="31"/>
      <c r="B11" s="207" t="s">
        <v>49</v>
      </c>
      <c r="C11" s="82">
        <v>3373.48</v>
      </c>
      <c r="D11" s="95">
        <f>C11*0.8814</f>
        <v>2973.385272</v>
      </c>
      <c r="E11" s="83">
        <f t="shared" si="0"/>
        <v>4301.1869999999999</v>
      </c>
      <c r="F11" s="96">
        <f t="shared" ref="F11:F15" si="3">E11*0.8814</f>
        <v>3791.0662217999998</v>
      </c>
      <c r="G11" s="255">
        <f>F11/12</f>
        <v>315.92218514999996</v>
      </c>
      <c r="H11" s="256"/>
      <c r="I11" s="10">
        <v>1</v>
      </c>
      <c r="J11" s="50">
        <f t="shared" si="1"/>
        <v>4617.1091851499996</v>
      </c>
      <c r="K11" s="26">
        <f t="shared" si="2"/>
        <v>55405.310221799999</v>
      </c>
    </row>
    <row r="12" spans="1:16" x14ac:dyDescent="0.25">
      <c r="A12" s="31"/>
      <c r="B12" s="207" t="s">
        <v>48</v>
      </c>
      <c r="C12" s="82">
        <v>3373.48</v>
      </c>
      <c r="D12" s="95">
        <f t="shared" ref="D12:D29" si="4">C12*0.8814</f>
        <v>2973.385272</v>
      </c>
      <c r="E12" s="83">
        <f t="shared" si="0"/>
        <v>4301.1869999999999</v>
      </c>
      <c r="F12" s="96">
        <f t="shared" si="3"/>
        <v>3791.0662217999998</v>
      </c>
      <c r="G12" s="255">
        <f>F12/12</f>
        <v>315.92218514999996</v>
      </c>
      <c r="H12" s="256"/>
      <c r="I12" s="10">
        <v>1</v>
      </c>
      <c r="J12" s="50">
        <f t="shared" si="1"/>
        <v>4617.1091851499996</v>
      </c>
      <c r="K12" s="26">
        <f t="shared" si="2"/>
        <v>55405.310221799999</v>
      </c>
    </row>
    <row r="13" spans="1:16" x14ac:dyDescent="0.25">
      <c r="A13" s="31"/>
      <c r="B13" s="208" t="s">
        <v>59</v>
      </c>
      <c r="C13" s="82">
        <v>3559.02</v>
      </c>
      <c r="D13" s="95">
        <f t="shared" si="4"/>
        <v>3136.920228</v>
      </c>
      <c r="E13" s="83">
        <f t="shared" si="0"/>
        <v>4537.7505000000001</v>
      </c>
      <c r="F13" s="96">
        <f t="shared" si="3"/>
        <v>3999.5732906999997</v>
      </c>
      <c r="G13" s="255">
        <f>F13/12</f>
        <v>333.29777422499996</v>
      </c>
      <c r="H13" s="256"/>
      <c r="I13" s="10">
        <v>1</v>
      </c>
      <c r="J13" s="50">
        <f t="shared" si="1"/>
        <v>4871.0482742249997</v>
      </c>
      <c r="K13" s="26">
        <f t="shared" si="2"/>
        <v>58452.5792907</v>
      </c>
    </row>
    <row r="14" spans="1:16" x14ac:dyDescent="0.25">
      <c r="A14" s="29"/>
      <c r="B14" s="209">
        <v>2026</v>
      </c>
      <c r="C14" s="82">
        <v>3559.02</v>
      </c>
      <c r="D14" s="95">
        <f t="shared" si="4"/>
        <v>3136.920228</v>
      </c>
      <c r="E14" s="83">
        <f t="shared" si="0"/>
        <v>4537.7505000000001</v>
      </c>
      <c r="F14" s="96">
        <f t="shared" si="3"/>
        <v>3999.5732906999997</v>
      </c>
      <c r="G14" s="255">
        <f>F14/12</f>
        <v>333.29777422499996</v>
      </c>
      <c r="H14" s="256"/>
      <c r="I14" s="10">
        <v>1</v>
      </c>
      <c r="J14" s="50">
        <f t="shared" si="1"/>
        <v>4871.0482742249997</v>
      </c>
      <c r="K14" s="26">
        <f t="shared" si="2"/>
        <v>58452.5792907</v>
      </c>
    </row>
    <row r="15" spans="1:16" x14ac:dyDescent="0.25">
      <c r="A15" s="29"/>
      <c r="B15" s="209">
        <v>2027</v>
      </c>
      <c r="C15" s="82">
        <v>3559.02</v>
      </c>
      <c r="D15" s="95">
        <f t="shared" si="4"/>
        <v>3136.920228</v>
      </c>
      <c r="E15" s="83">
        <f t="shared" si="0"/>
        <v>4537.7505000000001</v>
      </c>
      <c r="F15" s="96">
        <f t="shared" si="3"/>
        <v>3999.5732906999997</v>
      </c>
      <c r="G15" s="255">
        <f>F15/12</f>
        <v>333.29777422499996</v>
      </c>
      <c r="H15" s="256"/>
      <c r="I15" s="10">
        <v>1</v>
      </c>
      <c r="J15" s="50">
        <f t="shared" si="1"/>
        <v>4871.0482742249997</v>
      </c>
      <c r="K15" s="26">
        <f t="shared" si="2"/>
        <v>58452.5792907</v>
      </c>
      <c r="M15" s="189"/>
      <c r="N15" s="11"/>
      <c r="O15" s="11"/>
      <c r="P15" s="11"/>
    </row>
    <row r="16" spans="1:16" x14ac:dyDescent="0.25">
      <c r="A16" s="30"/>
      <c r="B16" s="39"/>
      <c r="C16" s="85"/>
      <c r="D16" s="204"/>
      <c r="E16" s="94"/>
      <c r="F16" s="92"/>
      <c r="G16" s="257"/>
      <c r="H16" s="258"/>
      <c r="I16" s="16"/>
      <c r="J16" s="51"/>
      <c r="K16" s="72"/>
    </row>
    <row r="17" spans="1:19" x14ac:dyDescent="0.25">
      <c r="A17" s="31" t="s">
        <v>3</v>
      </c>
      <c r="B17" s="220" t="s">
        <v>38</v>
      </c>
      <c r="C17" s="225">
        <v>3299.66</v>
      </c>
      <c r="D17" s="95">
        <f t="shared" si="4"/>
        <v>2908.3203239999998</v>
      </c>
      <c r="E17" s="83">
        <f t="shared" ref="E17:E22" si="5">C17*1.275</f>
        <v>4207.0664999999999</v>
      </c>
      <c r="F17" s="96">
        <f>E17*0.8814</f>
        <v>3708.1084130999998</v>
      </c>
      <c r="G17" s="242">
        <f>F17/12+120</f>
        <v>429.00903442499998</v>
      </c>
      <c r="H17" s="243"/>
      <c r="I17" s="10">
        <v>1</v>
      </c>
      <c r="J17" s="50">
        <f t="shared" ref="J17:J22" si="6">(E17+G17)*I17</f>
        <v>4636.0755344250001</v>
      </c>
      <c r="K17" s="26">
        <f t="shared" ref="K17:K22" si="7">J17*12</f>
        <v>55632.906413100005</v>
      </c>
    </row>
    <row r="18" spans="1:19" x14ac:dyDescent="0.25">
      <c r="A18" s="31"/>
      <c r="B18" s="220" t="s">
        <v>49</v>
      </c>
      <c r="C18" s="225">
        <v>3499.66</v>
      </c>
      <c r="D18" s="95">
        <f t="shared" si="4"/>
        <v>3084.6003239999995</v>
      </c>
      <c r="E18" s="83">
        <f t="shared" si="5"/>
        <v>4462.0664999999999</v>
      </c>
      <c r="F18" s="96">
        <f t="shared" ref="F18:F22" si="8">E18*0.8814</f>
        <v>3932.8654130999998</v>
      </c>
      <c r="G18" s="255">
        <f>F18/12</f>
        <v>327.73878442500001</v>
      </c>
      <c r="H18" s="256"/>
      <c r="I18" s="10">
        <v>1</v>
      </c>
      <c r="J18" s="50">
        <f t="shared" si="6"/>
        <v>4789.8052844249996</v>
      </c>
      <c r="K18" s="26">
        <f t="shared" si="7"/>
        <v>57477.663413099996</v>
      </c>
    </row>
    <row r="19" spans="1:19" x14ac:dyDescent="0.25">
      <c r="A19" s="31"/>
      <c r="B19" s="220" t="s">
        <v>48</v>
      </c>
      <c r="C19" s="225">
        <v>3499.66</v>
      </c>
      <c r="D19" s="95">
        <f t="shared" si="4"/>
        <v>3084.6003239999995</v>
      </c>
      <c r="E19" s="83">
        <f t="shared" si="5"/>
        <v>4462.0664999999999</v>
      </c>
      <c r="F19" s="96">
        <f t="shared" si="8"/>
        <v>3932.8654130999998</v>
      </c>
      <c r="G19" s="255">
        <f>F19/12</f>
        <v>327.73878442500001</v>
      </c>
      <c r="H19" s="256"/>
      <c r="I19" s="10">
        <v>1</v>
      </c>
      <c r="J19" s="50">
        <f t="shared" si="6"/>
        <v>4789.8052844249996</v>
      </c>
      <c r="K19" s="26">
        <f t="shared" si="7"/>
        <v>57477.663413099996</v>
      </c>
    </row>
    <row r="20" spans="1:19" x14ac:dyDescent="0.25">
      <c r="A20" s="31"/>
      <c r="B20" s="208" t="s">
        <v>59</v>
      </c>
      <c r="C20" s="225">
        <v>3692.14</v>
      </c>
      <c r="D20" s="95">
        <f t="shared" si="4"/>
        <v>3254.2521959999999</v>
      </c>
      <c r="E20" s="83">
        <f t="shared" si="5"/>
        <v>4707.4784999999993</v>
      </c>
      <c r="F20" s="96">
        <f t="shared" si="8"/>
        <v>4149.1715498999993</v>
      </c>
      <c r="G20" s="255">
        <f>F20/12</f>
        <v>345.76429582499992</v>
      </c>
      <c r="H20" s="256"/>
      <c r="I20" s="10">
        <v>1</v>
      </c>
      <c r="J20" s="50">
        <f t="shared" si="6"/>
        <v>5053.2427958249991</v>
      </c>
      <c r="K20" s="26">
        <f t="shared" si="7"/>
        <v>60638.913549899989</v>
      </c>
    </row>
    <row r="21" spans="1:19" x14ac:dyDescent="0.25">
      <c r="A21" s="31"/>
      <c r="B21" s="222">
        <v>2026</v>
      </c>
      <c r="C21" s="225">
        <v>3692.14</v>
      </c>
      <c r="D21" s="95">
        <f t="shared" si="4"/>
        <v>3254.2521959999999</v>
      </c>
      <c r="E21" s="83">
        <f t="shared" si="5"/>
        <v>4707.4784999999993</v>
      </c>
      <c r="F21" s="96">
        <f t="shared" si="8"/>
        <v>4149.1715498999993</v>
      </c>
      <c r="G21" s="255">
        <f>F21/12</f>
        <v>345.76429582499992</v>
      </c>
      <c r="H21" s="256"/>
      <c r="I21" s="10">
        <v>1</v>
      </c>
      <c r="J21" s="50">
        <f t="shared" si="6"/>
        <v>5053.2427958249991</v>
      </c>
      <c r="K21" s="26">
        <f t="shared" si="7"/>
        <v>60638.913549899989</v>
      </c>
      <c r="M21" s="188"/>
      <c r="N21" s="132"/>
      <c r="O21" s="132"/>
      <c r="P21" s="13"/>
    </row>
    <row r="22" spans="1:19" x14ac:dyDescent="0.25">
      <c r="A22" s="31"/>
      <c r="B22" s="222">
        <v>2027</v>
      </c>
      <c r="C22" s="82">
        <v>3692.14</v>
      </c>
      <c r="D22" s="87">
        <f t="shared" si="4"/>
        <v>3254.2521959999999</v>
      </c>
      <c r="E22" s="83">
        <f t="shared" si="5"/>
        <v>4707.4784999999993</v>
      </c>
      <c r="F22" s="96">
        <f t="shared" si="8"/>
        <v>4149.1715498999993</v>
      </c>
      <c r="G22" s="255">
        <f>F22/12</f>
        <v>345.76429582499992</v>
      </c>
      <c r="H22" s="256"/>
      <c r="I22" s="10">
        <v>1</v>
      </c>
      <c r="J22" s="50">
        <f t="shared" si="6"/>
        <v>5053.2427958249991</v>
      </c>
      <c r="K22" s="26">
        <f t="shared" si="7"/>
        <v>60638.913549899989</v>
      </c>
    </row>
    <row r="23" spans="1:19" x14ac:dyDescent="0.25">
      <c r="A23" s="30"/>
      <c r="B23" s="223"/>
      <c r="C23" s="117"/>
      <c r="D23" s="204"/>
      <c r="E23" s="94"/>
      <c r="F23" s="92"/>
      <c r="G23" s="257"/>
      <c r="H23" s="258"/>
      <c r="I23" s="16"/>
      <c r="J23" s="51"/>
      <c r="K23" s="72"/>
    </row>
    <row r="24" spans="1:19" x14ac:dyDescent="0.25">
      <c r="A24" s="31" t="s">
        <v>11</v>
      </c>
      <c r="B24" s="220" t="s">
        <v>38</v>
      </c>
      <c r="C24" s="225">
        <v>3419.58</v>
      </c>
      <c r="D24" s="95">
        <f t="shared" si="4"/>
        <v>3014.0178119999996</v>
      </c>
      <c r="E24" s="83">
        <f t="shared" ref="E24:E29" si="9">C24*1.275</f>
        <v>4359.9645</v>
      </c>
      <c r="F24" s="96">
        <f>E24*0.8814</f>
        <v>3842.8727102999997</v>
      </c>
      <c r="G24" s="242">
        <f>F24/12+120</f>
        <v>440.23939252499997</v>
      </c>
      <c r="H24" s="243"/>
      <c r="I24" s="10">
        <v>1</v>
      </c>
      <c r="J24" s="50">
        <f t="shared" ref="J24:J29" si="10">(E24+G24)*I24</f>
        <v>4800.2038925249999</v>
      </c>
      <c r="K24" s="26">
        <f t="shared" ref="K24:K29" si="11">J24*12</f>
        <v>57602.446710299999</v>
      </c>
    </row>
    <row r="25" spans="1:19" x14ac:dyDescent="0.25">
      <c r="A25" s="31"/>
      <c r="B25" s="220" t="s">
        <v>49</v>
      </c>
      <c r="C25" s="225">
        <v>3619.58</v>
      </c>
      <c r="D25" s="95">
        <f t="shared" si="4"/>
        <v>3190.2978119999998</v>
      </c>
      <c r="E25" s="83">
        <f t="shared" si="9"/>
        <v>4614.9644999999991</v>
      </c>
      <c r="F25" s="96">
        <f t="shared" ref="F25:F29" si="12">E25*0.8814</f>
        <v>4067.6297102999993</v>
      </c>
      <c r="G25" s="255">
        <f>F25/12</f>
        <v>338.96914252499994</v>
      </c>
      <c r="H25" s="256"/>
      <c r="I25" s="10">
        <v>1</v>
      </c>
      <c r="J25" s="50">
        <f t="shared" si="10"/>
        <v>4953.9336425249994</v>
      </c>
      <c r="K25" s="26">
        <f t="shared" si="11"/>
        <v>59447.203710299989</v>
      </c>
    </row>
    <row r="26" spans="1:19" x14ac:dyDescent="0.25">
      <c r="A26" s="31"/>
      <c r="B26" s="220" t="s">
        <v>48</v>
      </c>
      <c r="C26" s="225">
        <v>3619.58</v>
      </c>
      <c r="D26" s="95">
        <f t="shared" si="4"/>
        <v>3190.2978119999998</v>
      </c>
      <c r="E26" s="83">
        <f t="shared" si="9"/>
        <v>4614.9644999999991</v>
      </c>
      <c r="F26" s="96">
        <f t="shared" si="12"/>
        <v>4067.6297102999993</v>
      </c>
      <c r="G26" s="255">
        <f>F26/12</f>
        <v>338.96914252499994</v>
      </c>
      <c r="H26" s="256"/>
      <c r="I26" s="10">
        <v>1</v>
      </c>
      <c r="J26" s="50">
        <f t="shared" si="10"/>
        <v>4953.9336425249994</v>
      </c>
      <c r="K26" s="26">
        <f t="shared" si="11"/>
        <v>59447.203710299989</v>
      </c>
    </row>
    <row r="27" spans="1:19" x14ac:dyDescent="0.25">
      <c r="A27" s="31"/>
      <c r="B27" s="208" t="s">
        <v>59</v>
      </c>
      <c r="C27" s="225">
        <v>3818.66</v>
      </c>
      <c r="D27" s="95">
        <f t="shared" si="4"/>
        <v>3365.7669239999996</v>
      </c>
      <c r="E27" s="83">
        <f t="shared" si="9"/>
        <v>4868.7914999999994</v>
      </c>
      <c r="F27" s="96">
        <f t="shared" si="12"/>
        <v>4291.352828099999</v>
      </c>
      <c r="G27" s="255">
        <f>F27/12</f>
        <v>357.6127356749999</v>
      </c>
      <c r="H27" s="256"/>
      <c r="I27" s="10">
        <v>1</v>
      </c>
      <c r="J27" s="50">
        <f t="shared" si="10"/>
        <v>5226.4042356749997</v>
      </c>
      <c r="K27" s="26">
        <f t="shared" si="11"/>
        <v>62716.850828099996</v>
      </c>
    </row>
    <row r="28" spans="1:19" x14ac:dyDescent="0.25">
      <c r="A28" s="31"/>
      <c r="B28" s="222">
        <v>2026</v>
      </c>
      <c r="C28" s="225">
        <v>3818.66</v>
      </c>
      <c r="D28" s="95">
        <f t="shared" si="4"/>
        <v>3365.7669239999996</v>
      </c>
      <c r="E28" s="83">
        <f t="shared" si="9"/>
        <v>4868.7914999999994</v>
      </c>
      <c r="F28" s="96">
        <f t="shared" si="12"/>
        <v>4291.352828099999</v>
      </c>
      <c r="G28" s="255">
        <f>F28/12</f>
        <v>357.6127356749999</v>
      </c>
      <c r="H28" s="256"/>
      <c r="I28" s="10">
        <v>1</v>
      </c>
      <c r="J28" s="50">
        <f t="shared" si="10"/>
        <v>5226.4042356749997</v>
      </c>
      <c r="K28" s="26">
        <f t="shared" si="11"/>
        <v>62716.850828099996</v>
      </c>
    </row>
    <row r="29" spans="1:19" x14ac:dyDescent="0.25">
      <c r="A29" s="91"/>
      <c r="B29" s="222">
        <v>2027</v>
      </c>
      <c r="C29" s="225">
        <v>3818.66</v>
      </c>
      <c r="D29" s="95">
        <f t="shared" si="4"/>
        <v>3365.7669239999996</v>
      </c>
      <c r="E29" s="83">
        <f t="shared" si="9"/>
        <v>4868.7914999999994</v>
      </c>
      <c r="F29" s="96">
        <f t="shared" si="12"/>
        <v>4291.352828099999</v>
      </c>
      <c r="G29" s="255">
        <f>F29/12</f>
        <v>357.6127356749999</v>
      </c>
      <c r="H29" s="256"/>
      <c r="I29" s="10">
        <v>1</v>
      </c>
      <c r="J29" s="50">
        <f t="shared" si="10"/>
        <v>5226.4042356749997</v>
      </c>
      <c r="K29" s="26">
        <f t="shared" si="11"/>
        <v>62716.850828099996</v>
      </c>
    </row>
    <row r="30" spans="1:19" ht="15.75" thickBot="1" x14ac:dyDescent="0.3">
      <c r="A30" s="191"/>
      <c r="B30" s="226"/>
      <c r="C30" s="192"/>
      <c r="D30" s="216"/>
      <c r="E30" s="192"/>
      <c r="F30" s="193"/>
      <c r="G30" s="259"/>
      <c r="H30" s="260"/>
      <c r="I30" s="194"/>
      <c r="J30" s="195"/>
      <c r="K30" s="196"/>
      <c r="Q30" s="79"/>
      <c r="R30" s="79"/>
      <c r="S30" s="79"/>
    </row>
    <row r="31" spans="1:19" x14ac:dyDescent="0.25">
      <c r="A31" s="104"/>
      <c r="B31" s="105"/>
      <c r="C31" s="106"/>
      <c r="D31" s="107"/>
      <c r="E31" s="108"/>
      <c r="F31" s="107"/>
      <c r="G31" s="109"/>
      <c r="H31" s="109"/>
      <c r="I31" s="110"/>
      <c r="J31" s="112"/>
      <c r="K31" s="111"/>
      <c r="Q31" s="79"/>
      <c r="R31" s="79"/>
      <c r="S31" s="79"/>
    </row>
    <row r="32" spans="1:19" ht="15.75" thickBot="1" x14ac:dyDescent="0.3">
      <c r="B32" s="7"/>
      <c r="C32" s="13"/>
      <c r="I32" s="9"/>
      <c r="M32" s="187"/>
      <c r="N32" s="186"/>
      <c r="O32" s="186"/>
      <c r="Q32" s="79"/>
      <c r="R32" s="79"/>
      <c r="S32" s="79"/>
    </row>
    <row r="33" spans="1:19" ht="15.75" thickBot="1" x14ac:dyDescent="0.3">
      <c r="B33" s="7"/>
      <c r="C33" s="261" t="s">
        <v>24</v>
      </c>
      <c r="D33" s="262"/>
      <c r="E33" s="262"/>
      <c r="F33" s="131">
        <v>1</v>
      </c>
      <c r="G33" s="263"/>
      <c r="H33" s="130" t="s">
        <v>29</v>
      </c>
      <c r="I33" s="129"/>
      <c r="J33" s="129"/>
      <c r="K33" s="128"/>
      <c r="L33" s="146"/>
      <c r="M33" s="185"/>
      <c r="N33" s="184"/>
      <c r="O33" s="183"/>
      <c r="Q33" s="182"/>
      <c r="R33" s="182"/>
      <c r="S33" s="79"/>
    </row>
    <row r="34" spans="1:19" ht="62.25" customHeight="1" x14ac:dyDescent="0.25">
      <c r="A34" s="59" t="s">
        <v>7</v>
      </c>
      <c r="B34" s="181" t="s">
        <v>58</v>
      </c>
      <c r="C34" s="127" t="s">
        <v>4</v>
      </c>
      <c r="D34" s="126" t="s">
        <v>17</v>
      </c>
      <c r="E34" s="125" t="s">
        <v>57</v>
      </c>
      <c r="F34" s="37" t="s">
        <v>8</v>
      </c>
      <c r="G34" s="264"/>
      <c r="H34" s="68" t="s">
        <v>56</v>
      </c>
      <c r="I34" s="38" t="s">
        <v>55</v>
      </c>
      <c r="J34" s="134" t="s">
        <v>54</v>
      </c>
      <c r="K34" s="37" t="s">
        <v>53</v>
      </c>
      <c r="L34" s="146"/>
      <c r="M34" s="180" t="s">
        <v>52</v>
      </c>
      <c r="N34" s="179" t="s">
        <v>51</v>
      </c>
      <c r="O34" s="178" t="s">
        <v>50</v>
      </c>
      <c r="P34" s="78"/>
      <c r="Q34" s="34"/>
      <c r="R34" s="34"/>
      <c r="S34" s="79"/>
    </row>
    <row r="35" spans="1:19" x14ac:dyDescent="0.25">
      <c r="A35" s="66"/>
      <c r="B35" s="20"/>
      <c r="C35" s="40"/>
      <c r="D35" s="24"/>
      <c r="E35" s="39"/>
      <c r="F35" s="41"/>
      <c r="G35" s="264"/>
      <c r="H35" s="69"/>
      <c r="I35" s="24"/>
      <c r="J35" s="24"/>
      <c r="K35" s="70"/>
      <c r="L35" s="146"/>
      <c r="M35" s="190"/>
      <c r="N35" s="175"/>
      <c r="O35" s="177"/>
      <c r="Q35" s="173"/>
      <c r="R35" s="173"/>
      <c r="S35" s="79"/>
    </row>
    <row r="36" spans="1:19" x14ac:dyDescent="0.25">
      <c r="A36" s="31" t="s">
        <v>2</v>
      </c>
      <c r="B36" s="172" t="s">
        <v>38</v>
      </c>
      <c r="C36" s="171">
        <f t="shared" ref="C36:C41" si="13">E10/100%*$F$33</f>
        <v>4046.1869999999999</v>
      </c>
      <c r="D36" s="170">
        <f t="shared" ref="D36:D41" si="14">C36*0.8814</f>
        <v>3566.3092217999997</v>
      </c>
      <c r="E36" s="169">
        <f>(D36/12)+120*F33</f>
        <v>417.19243514999999</v>
      </c>
      <c r="F36" s="168">
        <f t="shared" ref="F36:F41" si="15">(E10+G10)*$F$33</f>
        <v>4463.3794351500001</v>
      </c>
      <c r="G36" s="264"/>
      <c r="H36" s="75">
        <v>0</v>
      </c>
      <c r="I36" s="167">
        <f t="shared" ref="I36:I41" si="16">C36*H36</f>
        <v>0</v>
      </c>
      <c r="J36" s="166">
        <f t="shared" ref="J36:J41" si="17">E36*H36</f>
        <v>0</v>
      </c>
      <c r="K36" s="158">
        <f t="shared" ref="K36:K41" si="18">(I36+J36)</f>
        <v>0</v>
      </c>
      <c r="L36" s="146"/>
      <c r="M36" s="230">
        <v>2024</v>
      </c>
      <c r="N36" s="265" t="str">
        <f>IF(AND(H36&gt;0,H37&gt;0),((I36+I37)/(H36+H37)),IF(AND(H36=0,H37&gt;0),C37,"--"))</f>
        <v>--</v>
      </c>
      <c r="O36" s="273" t="str">
        <f>IF(AND(H36&gt;0,H37&gt;0),(E36-(120*F33)+(((120*F33)*H36)/(H36+H37))),IF(AND(H36=0,H37&gt;0),E37,"--"))</f>
        <v>--</v>
      </c>
      <c r="P36" s="78"/>
      <c r="Q36" s="176"/>
      <c r="R36" s="157"/>
      <c r="S36" s="79"/>
    </row>
    <row r="37" spans="1:19" x14ac:dyDescent="0.25">
      <c r="A37" s="31"/>
      <c r="B37" s="172" t="s">
        <v>49</v>
      </c>
      <c r="C37" s="171">
        <f t="shared" si="13"/>
        <v>4301.1869999999999</v>
      </c>
      <c r="D37" s="170">
        <f>D36</f>
        <v>3566.3092217999997</v>
      </c>
      <c r="E37" s="169">
        <f>D37/12</f>
        <v>297.19243514999999</v>
      </c>
      <c r="F37" s="168">
        <f t="shared" si="15"/>
        <v>4617.1091851499996</v>
      </c>
      <c r="G37" s="264"/>
      <c r="H37" s="75">
        <v>0</v>
      </c>
      <c r="I37" s="167">
        <f t="shared" si="16"/>
        <v>0</v>
      </c>
      <c r="J37" s="166">
        <f t="shared" si="17"/>
        <v>0</v>
      </c>
      <c r="K37" s="158">
        <f t="shared" si="18"/>
        <v>0</v>
      </c>
      <c r="L37" s="146"/>
      <c r="M37" s="230"/>
      <c r="N37" s="266"/>
      <c r="O37" s="268"/>
      <c r="P37" s="111"/>
      <c r="Q37" s="1"/>
      <c r="R37" s="157"/>
      <c r="S37" s="79"/>
    </row>
    <row r="38" spans="1:19" x14ac:dyDescent="0.25">
      <c r="A38" s="31"/>
      <c r="B38" s="165" t="s">
        <v>48</v>
      </c>
      <c r="C38" s="164">
        <f t="shared" si="13"/>
        <v>4301.1869999999999</v>
      </c>
      <c r="D38" s="163">
        <f>D39</f>
        <v>3999.5732906999997</v>
      </c>
      <c r="E38" s="162">
        <f>D38/12</f>
        <v>333.29777422499996</v>
      </c>
      <c r="F38" s="161">
        <f t="shared" si="15"/>
        <v>4617.1091851499996</v>
      </c>
      <c r="G38" s="264"/>
      <c r="H38" s="75">
        <v>0</v>
      </c>
      <c r="I38" s="160">
        <f t="shared" si="16"/>
        <v>0</v>
      </c>
      <c r="J38" s="159">
        <f t="shared" si="17"/>
        <v>0</v>
      </c>
      <c r="K38" s="158">
        <f t="shared" si="18"/>
        <v>0</v>
      </c>
      <c r="L38" s="146"/>
      <c r="M38" s="231" t="s">
        <v>47</v>
      </c>
      <c r="N38" s="269" t="str">
        <f>IF(AND(H38&gt;0,H39&gt;0),((I38+I39)/(H38+H39)),IF(AND(H38=0,H39&gt;0),C39,"--"))</f>
        <v>--</v>
      </c>
      <c r="O38" s="271" t="str">
        <f>IF(H39&gt;0,E39,"--")</f>
        <v>--</v>
      </c>
      <c r="P38" s="2"/>
      <c r="Q38" s="1"/>
      <c r="R38" s="157"/>
      <c r="S38" s="79"/>
    </row>
    <row r="39" spans="1:19" x14ac:dyDescent="0.25">
      <c r="A39" s="29"/>
      <c r="B39" s="165" t="s">
        <v>59</v>
      </c>
      <c r="C39" s="164">
        <f t="shared" si="13"/>
        <v>4537.7505000000001</v>
      </c>
      <c r="D39" s="163">
        <f t="shared" si="14"/>
        <v>3999.5732906999997</v>
      </c>
      <c r="E39" s="162">
        <f>D39/12</f>
        <v>333.29777422499996</v>
      </c>
      <c r="F39" s="161">
        <f t="shared" si="15"/>
        <v>4871.0482742249997</v>
      </c>
      <c r="G39" s="264"/>
      <c r="H39" s="75">
        <v>0</v>
      </c>
      <c r="I39" s="160">
        <f t="shared" si="16"/>
        <v>0</v>
      </c>
      <c r="J39" s="159">
        <f t="shared" si="17"/>
        <v>0</v>
      </c>
      <c r="K39" s="158">
        <f t="shared" si="18"/>
        <v>0</v>
      </c>
      <c r="L39" s="146"/>
      <c r="M39" s="232"/>
      <c r="N39" s="270"/>
      <c r="O39" s="272"/>
      <c r="Q39" s="1"/>
      <c r="R39" s="157"/>
      <c r="S39" s="79"/>
    </row>
    <row r="40" spans="1:19" x14ac:dyDescent="0.25">
      <c r="A40" s="29"/>
      <c r="B40" s="17">
        <v>2026</v>
      </c>
      <c r="C40" s="25">
        <f t="shared" si="13"/>
        <v>4537.7505000000001</v>
      </c>
      <c r="D40" s="96">
        <f t="shared" si="14"/>
        <v>3999.5732906999997</v>
      </c>
      <c r="E40" s="100">
        <f>D40/12</f>
        <v>333.29777422499996</v>
      </c>
      <c r="F40" s="52">
        <f t="shared" si="15"/>
        <v>4871.0482742249997</v>
      </c>
      <c r="G40" s="264"/>
      <c r="H40" s="75">
        <v>0</v>
      </c>
      <c r="I40" s="8">
        <f t="shared" si="16"/>
        <v>0</v>
      </c>
      <c r="J40" s="84">
        <f t="shared" si="17"/>
        <v>0</v>
      </c>
      <c r="K40" s="158">
        <f t="shared" si="18"/>
        <v>0</v>
      </c>
      <c r="L40" s="146"/>
      <c r="M40" s="233" t="s">
        <v>46</v>
      </c>
      <c r="N40" s="145" t="str">
        <f>IF(H40&gt;0,C40, "--")</f>
        <v>--</v>
      </c>
      <c r="O40" s="144" t="str">
        <f>IF(H40&gt;0,E40,"--")</f>
        <v>--</v>
      </c>
      <c r="P40" s="78"/>
      <c r="Q40" s="1"/>
      <c r="R40" s="157"/>
      <c r="S40" s="79"/>
    </row>
    <row r="41" spans="1:19" x14ac:dyDescent="0.25">
      <c r="A41" s="29"/>
      <c r="B41" s="17">
        <v>2027</v>
      </c>
      <c r="C41" s="25">
        <f t="shared" si="13"/>
        <v>4537.7505000000001</v>
      </c>
      <c r="D41" s="96">
        <f t="shared" si="14"/>
        <v>3999.5732906999997</v>
      </c>
      <c r="E41" s="100">
        <f>D41/12</f>
        <v>333.29777422499996</v>
      </c>
      <c r="F41" s="52">
        <f t="shared" si="15"/>
        <v>4871.0482742249997</v>
      </c>
      <c r="G41" s="264"/>
      <c r="H41" s="75">
        <v>0</v>
      </c>
      <c r="I41" s="8">
        <f t="shared" si="16"/>
        <v>0</v>
      </c>
      <c r="J41" s="84">
        <f t="shared" si="17"/>
        <v>0</v>
      </c>
      <c r="K41" s="158">
        <f t="shared" si="18"/>
        <v>0</v>
      </c>
      <c r="L41" s="146"/>
      <c r="M41" s="233" t="s">
        <v>45</v>
      </c>
      <c r="N41" s="145" t="str">
        <f>IF(H41&gt;0,C41,"--")</f>
        <v>--</v>
      </c>
      <c r="O41" s="144" t="str">
        <f>IF(H41&gt;0,E41,"--")</f>
        <v>--</v>
      </c>
      <c r="P41" s="78"/>
      <c r="Q41" s="1"/>
      <c r="R41" s="157"/>
      <c r="S41" s="79"/>
    </row>
    <row r="42" spans="1:19" x14ac:dyDescent="0.25">
      <c r="A42" s="30"/>
      <c r="B42" s="18"/>
      <c r="C42" s="40"/>
      <c r="D42" s="92"/>
      <c r="E42" s="90"/>
      <c r="F42" s="53"/>
      <c r="G42" s="264"/>
      <c r="H42" s="69"/>
      <c r="I42" s="24"/>
      <c r="J42" s="86"/>
      <c r="K42" s="71"/>
      <c r="L42" s="146"/>
      <c r="M42" s="234"/>
      <c r="N42" s="175"/>
      <c r="O42" s="174"/>
      <c r="Q42" s="173"/>
      <c r="R42" s="173"/>
      <c r="S42" s="1"/>
    </row>
    <row r="43" spans="1:19" ht="15" customHeight="1" x14ac:dyDescent="0.25">
      <c r="A43" s="31" t="s">
        <v>3</v>
      </c>
      <c r="B43" s="172" t="s">
        <v>38</v>
      </c>
      <c r="C43" s="171">
        <f t="shared" ref="C43:C48" si="19">E17/100%*$F$33</f>
        <v>4207.0664999999999</v>
      </c>
      <c r="D43" s="170">
        <f t="shared" ref="D43:D48" si="20">C43*0.8814</f>
        <v>3708.1084130999998</v>
      </c>
      <c r="E43" s="169">
        <f>(D43/12)+120*F33</f>
        <v>429.00903442499998</v>
      </c>
      <c r="F43" s="168">
        <f t="shared" ref="F43:F48" si="21">(E17+G17)*$F$33</f>
        <v>4636.0755344250001</v>
      </c>
      <c r="G43" s="264"/>
      <c r="H43" s="75">
        <v>0</v>
      </c>
      <c r="I43" s="167">
        <f t="shared" ref="I43:I48" si="22">C43*H43</f>
        <v>0</v>
      </c>
      <c r="J43" s="166">
        <f t="shared" ref="J43:J48" si="23">E43*H43</f>
        <v>0</v>
      </c>
      <c r="K43" s="52">
        <f t="shared" ref="K43:K48" si="24">(I43+J43)</f>
        <v>0</v>
      </c>
      <c r="L43" s="146"/>
      <c r="M43" s="230">
        <v>2024</v>
      </c>
      <c r="N43" s="265" t="str">
        <f>IF(AND(H43&gt;0,H44&gt;0),((I43+I44)/(H43+H44)),IF(AND(H43=0,H44&gt;0),C44,"--"))</f>
        <v>--</v>
      </c>
      <c r="O43" s="273" t="str">
        <f>IF(AND(H43&gt;0,H44&gt;0),(E43-(120*F33)+(((120*F33)*H43)/(H43+H44))),IF(AND(H43=0,H44&gt;0),E44,"--"))</f>
        <v>--</v>
      </c>
      <c r="P43" s="78"/>
      <c r="Q43" s="1"/>
      <c r="R43" s="1"/>
      <c r="S43" s="79"/>
    </row>
    <row r="44" spans="1:19" x14ac:dyDescent="0.25">
      <c r="A44" s="31"/>
      <c r="B44" s="172" t="s">
        <v>49</v>
      </c>
      <c r="C44" s="171">
        <f t="shared" si="19"/>
        <v>4462.0664999999999</v>
      </c>
      <c r="D44" s="170">
        <f>D43</f>
        <v>3708.1084130999998</v>
      </c>
      <c r="E44" s="169">
        <f>D44/12</f>
        <v>309.00903442499998</v>
      </c>
      <c r="F44" s="168">
        <f t="shared" si="21"/>
        <v>4789.8052844249996</v>
      </c>
      <c r="G44" s="264"/>
      <c r="H44" s="75">
        <v>0</v>
      </c>
      <c r="I44" s="167">
        <f t="shared" si="22"/>
        <v>0</v>
      </c>
      <c r="J44" s="166">
        <f t="shared" si="23"/>
        <v>0</v>
      </c>
      <c r="K44" s="52">
        <f t="shared" si="24"/>
        <v>0</v>
      </c>
      <c r="L44" s="146"/>
      <c r="M44" s="230"/>
      <c r="N44" s="266"/>
      <c r="O44" s="268"/>
      <c r="P44" s="78"/>
      <c r="Q44" s="1"/>
      <c r="R44" s="157"/>
      <c r="S44" s="79"/>
    </row>
    <row r="45" spans="1:19" x14ac:dyDescent="0.25">
      <c r="A45" s="31"/>
      <c r="B45" s="165" t="s">
        <v>48</v>
      </c>
      <c r="C45" s="164">
        <f t="shared" si="19"/>
        <v>4462.0664999999999</v>
      </c>
      <c r="D45" s="163">
        <f>D46</f>
        <v>4149.1715498999993</v>
      </c>
      <c r="E45" s="162">
        <f>D45/12</f>
        <v>345.76429582499992</v>
      </c>
      <c r="F45" s="161">
        <f t="shared" si="21"/>
        <v>4789.8052844249996</v>
      </c>
      <c r="G45" s="264"/>
      <c r="H45" s="75">
        <v>0</v>
      </c>
      <c r="I45" s="160">
        <f t="shared" si="22"/>
        <v>0</v>
      </c>
      <c r="J45" s="159">
        <f t="shared" si="23"/>
        <v>0</v>
      </c>
      <c r="K45" s="158">
        <f t="shared" si="24"/>
        <v>0</v>
      </c>
      <c r="L45" s="146"/>
      <c r="M45" s="231" t="s">
        <v>47</v>
      </c>
      <c r="N45" s="269" t="str">
        <f>IF(AND(H45&gt;0,H46&gt;0),((I45+I46)/(H45+H46)),IF(AND(H45=0,H46&gt;0),C46,"--"))</f>
        <v>--</v>
      </c>
      <c r="O45" s="271" t="str">
        <f>IF(H46&gt;0,E46,"--")</f>
        <v>--</v>
      </c>
      <c r="Q45" s="1"/>
      <c r="R45" s="157"/>
      <c r="S45" s="79"/>
    </row>
    <row r="46" spans="1:19" x14ac:dyDescent="0.25">
      <c r="A46" s="31"/>
      <c r="B46" s="165" t="s">
        <v>59</v>
      </c>
      <c r="C46" s="164">
        <f t="shared" si="19"/>
        <v>4707.4784999999993</v>
      </c>
      <c r="D46" s="163">
        <f t="shared" si="20"/>
        <v>4149.1715498999993</v>
      </c>
      <c r="E46" s="162">
        <f>D46/12</f>
        <v>345.76429582499992</v>
      </c>
      <c r="F46" s="161">
        <f t="shared" si="21"/>
        <v>5053.2427958249991</v>
      </c>
      <c r="G46" s="264"/>
      <c r="H46" s="75">
        <v>0</v>
      </c>
      <c r="I46" s="160">
        <f t="shared" si="22"/>
        <v>0</v>
      </c>
      <c r="J46" s="159">
        <f t="shared" si="23"/>
        <v>0</v>
      </c>
      <c r="K46" s="158">
        <f t="shared" si="24"/>
        <v>0</v>
      </c>
      <c r="L46" s="146"/>
      <c r="M46" s="232"/>
      <c r="N46" s="270"/>
      <c r="O46" s="272"/>
      <c r="Q46" s="1"/>
      <c r="R46" s="157"/>
      <c r="S46" s="79"/>
    </row>
    <row r="47" spans="1:19" x14ac:dyDescent="0.25">
      <c r="A47" s="31"/>
      <c r="B47" s="17">
        <v>2026</v>
      </c>
      <c r="C47" s="25">
        <f t="shared" si="19"/>
        <v>4707.4784999999993</v>
      </c>
      <c r="D47" s="96">
        <f t="shared" si="20"/>
        <v>4149.1715498999993</v>
      </c>
      <c r="E47" s="100">
        <f>D47/12</f>
        <v>345.76429582499992</v>
      </c>
      <c r="F47" s="52">
        <f t="shared" si="21"/>
        <v>5053.2427958249991</v>
      </c>
      <c r="G47" s="264"/>
      <c r="H47" s="75">
        <v>0</v>
      </c>
      <c r="I47" s="8">
        <f t="shared" si="22"/>
        <v>0</v>
      </c>
      <c r="J47" s="84">
        <f t="shared" si="23"/>
        <v>0</v>
      </c>
      <c r="K47" s="52">
        <f t="shared" si="24"/>
        <v>0</v>
      </c>
      <c r="L47" s="146"/>
      <c r="M47" s="233" t="s">
        <v>46</v>
      </c>
      <c r="N47" s="145" t="str">
        <f>IF(H47&gt;0,C47, "--")</f>
        <v>--</v>
      </c>
      <c r="O47" s="144" t="str">
        <f>IF(H47&gt;0,E47,"--")</f>
        <v>--</v>
      </c>
      <c r="Q47" s="1"/>
      <c r="R47" s="157"/>
      <c r="S47" s="79"/>
    </row>
    <row r="48" spans="1:19" x14ac:dyDescent="0.25">
      <c r="A48" s="31"/>
      <c r="B48" s="17">
        <v>2027</v>
      </c>
      <c r="C48" s="25">
        <f t="shared" si="19"/>
        <v>4707.4784999999993</v>
      </c>
      <c r="D48" s="96">
        <f t="shared" si="20"/>
        <v>4149.1715498999993</v>
      </c>
      <c r="E48" s="100">
        <f>D48/12</f>
        <v>345.76429582499992</v>
      </c>
      <c r="F48" s="52">
        <f t="shared" si="21"/>
        <v>5053.2427958249991</v>
      </c>
      <c r="G48" s="264"/>
      <c r="H48" s="75">
        <v>0</v>
      </c>
      <c r="I48" s="8">
        <f t="shared" si="22"/>
        <v>0</v>
      </c>
      <c r="J48" s="84">
        <f t="shared" si="23"/>
        <v>0</v>
      </c>
      <c r="K48" s="52">
        <f t="shared" si="24"/>
        <v>0</v>
      </c>
      <c r="L48" s="146"/>
      <c r="M48" s="233" t="s">
        <v>45</v>
      </c>
      <c r="N48" s="145" t="str">
        <f>IF(H48&gt;0,C48,"--")</f>
        <v>--</v>
      </c>
      <c r="O48" s="144" t="str">
        <f>IF(H48&gt;0,E48,"--")</f>
        <v>--</v>
      </c>
      <c r="Q48" s="1"/>
      <c r="R48" s="157"/>
      <c r="S48" s="79"/>
    </row>
    <row r="49" spans="1:19" x14ac:dyDescent="0.25">
      <c r="A49" s="30"/>
      <c r="B49" s="18"/>
      <c r="C49" s="63"/>
      <c r="D49" s="92"/>
      <c r="E49" s="99"/>
      <c r="F49" s="61"/>
      <c r="G49" s="264"/>
      <c r="H49" s="63"/>
      <c r="I49" s="15"/>
      <c r="J49" s="92"/>
      <c r="K49" s="61"/>
      <c r="L49" s="146"/>
      <c r="M49" s="234"/>
      <c r="N49" s="175"/>
      <c r="O49" s="174"/>
      <c r="Q49" s="35"/>
      <c r="R49" s="173"/>
      <c r="S49" s="79"/>
    </row>
    <row r="50" spans="1:19" ht="15" customHeight="1" x14ac:dyDescent="0.25">
      <c r="A50" s="31" t="s">
        <v>11</v>
      </c>
      <c r="B50" s="172" t="s">
        <v>38</v>
      </c>
      <c r="C50" s="171">
        <f t="shared" ref="C50:C55" si="25">E24/100%*$F$33</f>
        <v>4359.9645</v>
      </c>
      <c r="D50" s="170">
        <f t="shared" ref="D50:D55" si="26">C50*0.8814</f>
        <v>3842.8727102999997</v>
      </c>
      <c r="E50" s="169">
        <f>(D50/12)+120*F33</f>
        <v>440.23939252499997</v>
      </c>
      <c r="F50" s="168">
        <f t="shared" ref="F50:F55" si="27">(E24+G24)*$F$33</f>
        <v>4800.2038925249999</v>
      </c>
      <c r="G50" s="264"/>
      <c r="H50" s="75">
        <v>0</v>
      </c>
      <c r="I50" s="167">
        <f t="shared" ref="I50:I55" si="28">C50*H50</f>
        <v>0</v>
      </c>
      <c r="J50" s="166">
        <f t="shared" ref="J50:J55" si="29">E50*H50</f>
        <v>0</v>
      </c>
      <c r="K50" s="52">
        <f t="shared" ref="K50:K55" si="30">(I50+J50)</f>
        <v>0</v>
      </c>
      <c r="L50" s="146"/>
      <c r="M50" s="230">
        <v>2024</v>
      </c>
      <c r="N50" s="265" t="str">
        <f>IF(AND(H50&gt;0,H51&gt;0),((I50+I51)/(H50+H51)),IF(AND(H50=0,H51&gt;0),C51,"--"))</f>
        <v>--</v>
      </c>
      <c r="O50" s="267" t="str">
        <f>IF(AND(H50&gt;0,H51&gt;0),(E50-(120*F33)+(((120*F33)*H50)/(H50+H51))),IF(AND(H50=0,H51&gt;0),E51,"--"))</f>
        <v>--</v>
      </c>
      <c r="P50" s="78"/>
      <c r="Q50" s="1"/>
      <c r="R50" s="1"/>
      <c r="S50" s="79"/>
    </row>
    <row r="51" spans="1:19" x14ac:dyDescent="0.25">
      <c r="A51" s="31"/>
      <c r="B51" s="172" t="s">
        <v>49</v>
      </c>
      <c r="C51" s="171">
        <f t="shared" si="25"/>
        <v>4614.9644999999991</v>
      </c>
      <c r="D51" s="170">
        <f>D50</f>
        <v>3842.8727102999997</v>
      </c>
      <c r="E51" s="169">
        <f>D51/12</f>
        <v>320.23939252499997</v>
      </c>
      <c r="F51" s="168">
        <f t="shared" si="27"/>
        <v>4953.9336425249994</v>
      </c>
      <c r="G51" s="264"/>
      <c r="H51" s="75">
        <v>0</v>
      </c>
      <c r="I51" s="167">
        <f t="shared" si="28"/>
        <v>0</v>
      </c>
      <c r="J51" s="166">
        <f t="shared" si="29"/>
        <v>0</v>
      </c>
      <c r="K51" s="52">
        <f t="shared" si="30"/>
        <v>0</v>
      </c>
      <c r="L51" s="146"/>
      <c r="M51" s="230"/>
      <c r="N51" s="266"/>
      <c r="O51" s="268"/>
      <c r="P51" s="78"/>
      <c r="Q51" s="1"/>
      <c r="R51" s="157"/>
      <c r="S51" s="79"/>
    </row>
    <row r="52" spans="1:19" x14ac:dyDescent="0.25">
      <c r="A52" s="31"/>
      <c r="B52" s="165" t="s">
        <v>48</v>
      </c>
      <c r="C52" s="164">
        <f t="shared" si="25"/>
        <v>4614.9644999999991</v>
      </c>
      <c r="D52" s="163">
        <f>D53</f>
        <v>4291.352828099999</v>
      </c>
      <c r="E52" s="162">
        <f>D52/12</f>
        <v>357.6127356749999</v>
      </c>
      <c r="F52" s="161">
        <f t="shared" si="27"/>
        <v>4953.9336425249994</v>
      </c>
      <c r="G52" s="264"/>
      <c r="H52" s="75">
        <v>0</v>
      </c>
      <c r="I52" s="160">
        <f t="shared" si="28"/>
        <v>0</v>
      </c>
      <c r="J52" s="159">
        <f t="shared" si="29"/>
        <v>0</v>
      </c>
      <c r="K52" s="52">
        <f t="shared" si="30"/>
        <v>0</v>
      </c>
      <c r="L52" s="146"/>
      <c r="M52" s="231" t="s">
        <v>47</v>
      </c>
      <c r="N52" s="269" t="str">
        <f>IF(AND(H52&gt;0,H53&gt;0),((I52+I53)/(H52+H53)),IF(AND(H52=0,H53&gt;0),C53,"--"))</f>
        <v>--</v>
      </c>
      <c r="O52" s="271" t="str">
        <f>IF(H53&gt;0,E53,"--")</f>
        <v>--</v>
      </c>
      <c r="P52" s="78"/>
      <c r="Q52" s="1"/>
      <c r="R52" s="157"/>
      <c r="S52" s="79"/>
    </row>
    <row r="53" spans="1:19" x14ac:dyDescent="0.25">
      <c r="A53" s="31"/>
      <c r="B53" s="165" t="s">
        <v>59</v>
      </c>
      <c r="C53" s="164">
        <f t="shared" si="25"/>
        <v>4868.7914999999994</v>
      </c>
      <c r="D53" s="163">
        <f t="shared" si="26"/>
        <v>4291.352828099999</v>
      </c>
      <c r="E53" s="162">
        <f>D53/12</f>
        <v>357.6127356749999</v>
      </c>
      <c r="F53" s="161">
        <f t="shared" si="27"/>
        <v>5226.4042356749997</v>
      </c>
      <c r="G53" s="264"/>
      <c r="H53" s="75">
        <v>0</v>
      </c>
      <c r="I53" s="160">
        <f t="shared" si="28"/>
        <v>0</v>
      </c>
      <c r="J53" s="159">
        <f t="shared" si="29"/>
        <v>0</v>
      </c>
      <c r="K53" s="158">
        <f t="shared" si="30"/>
        <v>0</v>
      </c>
      <c r="L53" s="146"/>
      <c r="M53" s="232"/>
      <c r="N53" s="270"/>
      <c r="O53" s="272"/>
      <c r="Q53" s="1"/>
      <c r="R53" s="157"/>
      <c r="S53" s="79"/>
    </row>
    <row r="54" spans="1:19" x14ac:dyDescent="0.25">
      <c r="A54" s="31"/>
      <c r="B54" s="17">
        <v>2026</v>
      </c>
      <c r="C54" s="25">
        <f t="shared" si="25"/>
        <v>4868.7914999999994</v>
      </c>
      <c r="D54" s="96">
        <f t="shared" si="26"/>
        <v>4291.352828099999</v>
      </c>
      <c r="E54" s="100">
        <f>D54/12</f>
        <v>357.6127356749999</v>
      </c>
      <c r="F54" s="52">
        <f t="shared" si="27"/>
        <v>5226.4042356749997</v>
      </c>
      <c r="G54" s="264"/>
      <c r="H54" s="75">
        <v>0</v>
      </c>
      <c r="I54" s="8">
        <f t="shared" si="28"/>
        <v>0</v>
      </c>
      <c r="J54" s="84">
        <f t="shared" si="29"/>
        <v>0</v>
      </c>
      <c r="K54" s="52">
        <f t="shared" si="30"/>
        <v>0</v>
      </c>
      <c r="L54" s="146"/>
      <c r="M54" s="233" t="s">
        <v>46</v>
      </c>
      <c r="N54" s="145" t="str">
        <f>IF(H54&gt;0,C54, "--")</f>
        <v>--</v>
      </c>
      <c r="O54" s="144" t="str">
        <f>IF(H54&gt;0,E54,"--")</f>
        <v>--</v>
      </c>
      <c r="Q54" s="1"/>
      <c r="R54" s="157"/>
      <c r="S54" s="79"/>
    </row>
    <row r="55" spans="1:19" x14ac:dyDescent="0.25">
      <c r="A55" s="31"/>
      <c r="B55" s="17">
        <v>2027</v>
      </c>
      <c r="C55" s="25">
        <f t="shared" si="25"/>
        <v>4868.7914999999994</v>
      </c>
      <c r="D55" s="96">
        <f t="shared" si="26"/>
        <v>4291.352828099999</v>
      </c>
      <c r="E55" s="100">
        <f>D55/12</f>
        <v>357.6127356749999</v>
      </c>
      <c r="F55" s="52">
        <f t="shared" si="27"/>
        <v>5226.4042356749997</v>
      </c>
      <c r="G55" s="264"/>
      <c r="H55" s="75">
        <v>0</v>
      </c>
      <c r="I55" s="8">
        <f t="shared" si="28"/>
        <v>0</v>
      </c>
      <c r="J55" s="84">
        <f t="shared" si="29"/>
        <v>0</v>
      </c>
      <c r="K55" s="52">
        <f t="shared" si="30"/>
        <v>0</v>
      </c>
      <c r="L55" s="146"/>
      <c r="M55" s="233" t="s">
        <v>45</v>
      </c>
      <c r="N55" s="145" t="str">
        <f>IF(H55&gt;0,C55,"--")</f>
        <v>--</v>
      </c>
      <c r="O55" s="144" t="str">
        <f>IF(H55&gt;0,E55,"--")</f>
        <v>--</v>
      </c>
      <c r="Q55" s="1"/>
      <c r="R55" s="157"/>
      <c r="S55" s="79"/>
    </row>
    <row r="56" spans="1:19" ht="15.75" thickBot="1" x14ac:dyDescent="0.3">
      <c r="A56" s="217"/>
      <c r="B56" s="197"/>
      <c r="C56" s="198"/>
      <c r="D56" s="199"/>
      <c r="E56" s="200"/>
      <c r="F56" s="201"/>
      <c r="G56" s="151"/>
      <c r="H56" s="202"/>
      <c r="I56" s="203"/>
      <c r="J56" s="200"/>
      <c r="K56" s="201"/>
      <c r="L56" s="146"/>
      <c r="M56" s="141"/>
      <c r="N56" s="140"/>
      <c r="O56" s="139"/>
      <c r="Q56" s="1"/>
      <c r="R56" s="1"/>
      <c r="S56" s="79"/>
    </row>
    <row r="57" spans="1:19" ht="15.75" thickTop="1" x14ac:dyDescent="0.25">
      <c r="A57" s="143"/>
      <c r="C57" s="143"/>
      <c r="D57" s="143"/>
      <c r="H57" s="143"/>
      <c r="L57" s="79"/>
      <c r="M57" s="138"/>
      <c r="N57" s="137"/>
      <c r="Q57" s="79"/>
      <c r="R57" s="79"/>
      <c r="S57" s="79"/>
    </row>
    <row r="58" spans="1:19" x14ac:dyDescent="0.25">
      <c r="L58" s="79"/>
      <c r="M58" s="136"/>
      <c r="Q58" s="79"/>
      <c r="R58" s="79"/>
      <c r="S58" s="79"/>
    </row>
    <row r="59" spans="1:19" x14ac:dyDescent="0.25">
      <c r="L59" s="79"/>
      <c r="M59" s="136"/>
      <c r="N59" s="2"/>
      <c r="Q59" s="79"/>
      <c r="R59" s="79"/>
      <c r="S59" s="79"/>
    </row>
  </sheetData>
  <mergeCells count="40">
    <mergeCell ref="O45:O46"/>
    <mergeCell ref="N50:N51"/>
    <mergeCell ref="O50:O51"/>
    <mergeCell ref="N52:N53"/>
    <mergeCell ref="O52:O53"/>
    <mergeCell ref="G29:H29"/>
    <mergeCell ref="G30:H30"/>
    <mergeCell ref="C33:E33"/>
    <mergeCell ref="G33:G55"/>
    <mergeCell ref="N36:N37"/>
    <mergeCell ref="N45:N46"/>
    <mergeCell ref="O36:O37"/>
    <mergeCell ref="N38:N39"/>
    <mergeCell ref="O38:O39"/>
    <mergeCell ref="N43:N44"/>
    <mergeCell ref="O43:O44"/>
    <mergeCell ref="G28:H28"/>
    <mergeCell ref="G17:H17"/>
    <mergeCell ref="G18:H18"/>
    <mergeCell ref="G19:H19"/>
    <mergeCell ref="G20:H20"/>
    <mergeCell ref="G21:H21"/>
    <mergeCell ref="G22:H22"/>
    <mergeCell ref="G23:H23"/>
    <mergeCell ref="G24:H24"/>
    <mergeCell ref="G25:H25"/>
    <mergeCell ref="G26:H26"/>
    <mergeCell ref="G27:H27"/>
    <mergeCell ref="G16:H16"/>
    <mergeCell ref="C6:J6"/>
    <mergeCell ref="C7:D7"/>
    <mergeCell ref="E7:K7"/>
    <mergeCell ref="G8:H8"/>
    <mergeCell ref="G9:H9"/>
    <mergeCell ref="G10:H10"/>
    <mergeCell ref="G11:H11"/>
    <mergeCell ref="G12:H12"/>
    <mergeCell ref="G13:H13"/>
    <mergeCell ref="G14:H14"/>
    <mergeCell ref="G15:H15"/>
  </mergeCells>
  <dataValidations count="5">
    <dataValidation type="list" allowBlank="1" showInputMessage="1" showErrorMessage="1" sqref="H39 H46 H53">
      <formula1>"0,1, 2, 3, 4, 5, 6, 7, 8, 9, 10, 11"</formula1>
    </dataValidation>
    <dataValidation type="list" allowBlank="1" showInputMessage="1" showErrorMessage="1" sqref="H37 H44 H51">
      <formula1>"0,1, 2"</formula1>
    </dataValidation>
    <dataValidation type="list" allowBlank="1" showInputMessage="1" showErrorMessage="1" sqref="H38 H45 H52">
      <formula1>"0,1"</formula1>
    </dataValidation>
    <dataValidation type="list" allowBlank="1" showInputMessage="1" showErrorMessage="1" sqref="H36 H50 H43">
      <formula1>"0,1, 2, 3, 4, 5, 6, 7, 8, 9, 10,"</formula1>
    </dataValidation>
    <dataValidation type="list" allowBlank="1" showInputMessage="1" showErrorMessage="1" sqref="H47:H48 H40:H41 H54:H56">
      <formula1>"0,1, 2, 3, 4, 5, 6, 7, 8, 9, 10, 11, 12"</formula1>
    </dataValidation>
  </dataValidations>
  <pageMargins left="0.7" right="0.7" top="0.78740157499999996" bottom="0.78740157499999996"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9"/>
  <sheetViews>
    <sheetView topLeftCell="A22" zoomScale="80" zoomScaleNormal="80" workbookViewId="0">
      <selection activeCell="F42" sqref="F42"/>
    </sheetView>
  </sheetViews>
  <sheetFormatPr baseColWidth="10" defaultRowHeight="15" x14ac:dyDescent="0.25"/>
  <cols>
    <col min="1" max="1" width="11.42578125" customWidth="1"/>
    <col min="2" max="2" width="16.5703125" bestFit="1" customWidth="1"/>
    <col min="4" max="4" width="19.42578125" customWidth="1"/>
    <col min="5" max="5" width="23.5703125" customWidth="1"/>
    <col min="6" max="6" width="20.5703125" customWidth="1"/>
    <col min="7" max="7" width="1.5703125" customWidth="1"/>
    <col min="8" max="8" width="23" bestFit="1" customWidth="1"/>
    <col min="9" max="9" width="12.28515625" bestFit="1" customWidth="1"/>
    <col min="10" max="10" width="17.42578125" bestFit="1" customWidth="1"/>
    <col min="11" max="11" width="14.7109375" bestFit="1" customWidth="1"/>
    <col min="12" max="12" width="9" customWidth="1"/>
    <col min="13" max="13" width="14.7109375" style="7" customWidth="1"/>
    <col min="14" max="14" width="44.85546875" customWidth="1"/>
    <col min="15" max="15" width="43.28515625" customWidth="1"/>
    <col min="17" max="17" width="23.85546875" customWidth="1"/>
    <col min="18" max="18" width="22.5703125" customWidth="1"/>
  </cols>
  <sheetData>
    <row r="1" spans="1:16" ht="21" x14ac:dyDescent="0.35">
      <c r="A1" s="23" t="s">
        <v>15</v>
      </c>
      <c r="I1" s="9"/>
    </row>
    <row r="2" spans="1:16" x14ac:dyDescent="0.25">
      <c r="A2" s="4" t="s">
        <v>36</v>
      </c>
      <c r="B2" s="3"/>
      <c r="C2" s="12"/>
      <c r="D2" s="3"/>
      <c r="E2" s="3"/>
      <c r="F2" s="3"/>
      <c r="G2" s="3"/>
      <c r="H2" s="3"/>
      <c r="I2" s="9"/>
      <c r="J2" s="3"/>
      <c r="K2" s="3"/>
      <c r="M2" s="5"/>
      <c r="N2" s="3"/>
      <c r="O2" s="3"/>
      <c r="P2" s="3"/>
    </row>
    <row r="3" spans="1:16" x14ac:dyDescent="0.25">
      <c r="B3" s="5"/>
      <c r="C3" s="13"/>
      <c r="D3" s="1"/>
      <c r="E3" s="2"/>
      <c r="I3" s="9"/>
    </row>
    <row r="4" spans="1:16" x14ac:dyDescent="0.25">
      <c r="A4" s="19" t="s">
        <v>9</v>
      </c>
      <c r="B4" s="6"/>
      <c r="C4" s="14"/>
      <c r="D4" s="1"/>
      <c r="E4" s="2"/>
      <c r="I4" s="9"/>
    </row>
    <row r="5" spans="1:16" ht="15.75" thickBot="1" x14ac:dyDescent="0.3">
      <c r="B5" s="7"/>
      <c r="C5" s="13"/>
      <c r="D5" s="1"/>
      <c r="E5" s="2"/>
      <c r="I5" s="9"/>
    </row>
    <row r="6" spans="1:16" ht="15.75" thickBot="1" x14ac:dyDescent="0.3">
      <c r="B6" s="7"/>
      <c r="C6" s="244" t="s">
        <v>18</v>
      </c>
      <c r="D6" s="245"/>
      <c r="E6" s="245"/>
      <c r="F6" s="245"/>
      <c r="G6" s="245"/>
      <c r="H6" s="245"/>
      <c r="I6" s="245"/>
      <c r="J6" s="245"/>
      <c r="K6" s="133"/>
    </row>
    <row r="7" spans="1:16" ht="15.75" thickBot="1" x14ac:dyDescent="0.3">
      <c r="B7" s="7"/>
      <c r="C7" s="246" t="s">
        <v>30</v>
      </c>
      <c r="D7" s="247"/>
      <c r="E7" s="248" t="s">
        <v>31</v>
      </c>
      <c r="F7" s="249"/>
      <c r="G7" s="249"/>
      <c r="H7" s="249"/>
      <c r="I7" s="249"/>
      <c r="J7" s="249"/>
      <c r="K7" s="250"/>
    </row>
    <row r="8" spans="1:16" ht="60" x14ac:dyDescent="0.25">
      <c r="A8" s="59" t="s">
        <v>7</v>
      </c>
      <c r="B8" s="205" t="s">
        <v>5</v>
      </c>
      <c r="C8" s="211" t="s">
        <v>1</v>
      </c>
      <c r="D8" s="77" t="s">
        <v>17</v>
      </c>
      <c r="E8" s="134" t="s">
        <v>4</v>
      </c>
      <c r="F8" s="38" t="s">
        <v>63</v>
      </c>
      <c r="G8" s="251" t="s">
        <v>57</v>
      </c>
      <c r="H8" s="252"/>
      <c r="I8" s="60" t="s">
        <v>6</v>
      </c>
      <c r="J8" s="38" t="s">
        <v>8</v>
      </c>
      <c r="K8" s="37" t="s">
        <v>0</v>
      </c>
    </row>
    <row r="9" spans="1:16" x14ac:dyDescent="0.25">
      <c r="A9" s="66"/>
      <c r="B9" s="206"/>
      <c r="C9" s="212"/>
      <c r="D9" s="80"/>
      <c r="E9" s="135"/>
      <c r="F9" s="21"/>
      <c r="G9" s="253"/>
      <c r="H9" s="254"/>
      <c r="I9" s="22"/>
      <c r="J9" s="21"/>
      <c r="K9" s="67"/>
    </row>
    <row r="10" spans="1:16" x14ac:dyDescent="0.25">
      <c r="A10" s="31" t="s">
        <v>2</v>
      </c>
      <c r="B10" s="207" t="s">
        <v>38</v>
      </c>
      <c r="C10" s="82">
        <v>3369.08</v>
      </c>
      <c r="D10" s="95">
        <f>C10*0.74353</f>
        <v>2505.0120523999999</v>
      </c>
      <c r="E10" s="83">
        <f t="shared" ref="E10:E15" si="0">C10*1.275</f>
        <v>4295.5769999999993</v>
      </c>
      <c r="F10" s="96">
        <f>E10*0.74353</f>
        <v>3193.8903668099997</v>
      </c>
      <c r="G10" s="242">
        <f>F10/12+ 120</f>
        <v>386.15753056749998</v>
      </c>
      <c r="H10" s="243"/>
      <c r="I10" s="10">
        <v>1</v>
      </c>
      <c r="J10" s="50">
        <f t="shared" ref="J10:J15" si="1">(E10+G10)*I10</f>
        <v>4681.734530567499</v>
      </c>
      <c r="K10" s="26">
        <f t="shared" ref="K10:K15" si="2">J10*12</f>
        <v>56180.814366809987</v>
      </c>
    </row>
    <row r="11" spans="1:16" x14ac:dyDescent="0.25">
      <c r="A11" s="31"/>
      <c r="B11" s="207" t="s">
        <v>49</v>
      </c>
      <c r="C11" s="82">
        <v>3569.08</v>
      </c>
      <c r="D11" s="95">
        <f t="shared" ref="D11:D29" si="3">C11*0.74353</f>
        <v>2653.7180524</v>
      </c>
      <c r="E11" s="83">
        <f t="shared" si="0"/>
        <v>4550.5769999999993</v>
      </c>
      <c r="F11" s="96">
        <f t="shared" ref="F11:F29" si="4">E11*0.74353</f>
        <v>3383.4905168099995</v>
      </c>
      <c r="G11" s="255">
        <f>F11/12</f>
        <v>281.95754306749996</v>
      </c>
      <c r="H11" s="256"/>
      <c r="I11" s="10">
        <v>1</v>
      </c>
      <c r="J11" s="50">
        <f t="shared" si="1"/>
        <v>4832.5345430674988</v>
      </c>
      <c r="K11" s="26">
        <f t="shared" si="2"/>
        <v>57990.414516809986</v>
      </c>
    </row>
    <row r="12" spans="1:16" x14ac:dyDescent="0.25">
      <c r="A12" s="31"/>
      <c r="B12" s="207" t="s">
        <v>48</v>
      </c>
      <c r="C12" s="82">
        <v>3569.08</v>
      </c>
      <c r="D12" s="95">
        <f t="shared" si="3"/>
        <v>2653.7180524</v>
      </c>
      <c r="E12" s="83">
        <f t="shared" si="0"/>
        <v>4550.5769999999993</v>
      </c>
      <c r="F12" s="96">
        <f t="shared" si="4"/>
        <v>3383.4905168099995</v>
      </c>
      <c r="G12" s="255">
        <f>F12/12</f>
        <v>281.95754306749996</v>
      </c>
      <c r="H12" s="256"/>
      <c r="I12" s="10">
        <v>1</v>
      </c>
      <c r="J12" s="50">
        <f t="shared" si="1"/>
        <v>4832.5345430674988</v>
      </c>
      <c r="K12" s="26">
        <f t="shared" si="2"/>
        <v>57990.414516809986</v>
      </c>
    </row>
    <row r="13" spans="1:16" x14ac:dyDescent="0.25">
      <c r="A13" s="31"/>
      <c r="B13" s="208" t="s">
        <v>59</v>
      </c>
      <c r="C13" s="82">
        <v>3765.38</v>
      </c>
      <c r="D13" s="95">
        <f t="shared" si="3"/>
        <v>2799.6729914000002</v>
      </c>
      <c r="E13" s="83">
        <f t="shared" si="0"/>
        <v>4800.8594999999996</v>
      </c>
      <c r="F13" s="96">
        <f t="shared" si="4"/>
        <v>3569.583064035</v>
      </c>
      <c r="G13" s="255">
        <f>F13/12</f>
        <v>297.46525533624998</v>
      </c>
      <c r="H13" s="256"/>
      <c r="I13" s="10">
        <v>1</v>
      </c>
      <c r="J13" s="50">
        <f t="shared" si="1"/>
        <v>5098.3247553362498</v>
      </c>
      <c r="K13" s="26">
        <f t="shared" si="2"/>
        <v>61179.897064035002</v>
      </c>
    </row>
    <row r="14" spans="1:16" x14ac:dyDescent="0.25">
      <c r="A14" s="29"/>
      <c r="B14" s="209">
        <v>2026</v>
      </c>
      <c r="C14" s="82">
        <v>3765.38</v>
      </c>
      <c r="D14" s="95">
        <f t="shared" si="3"/>
        <v>2799.6729914000002</v>
      </c>
      <c r="E14" s="83">
        <f t="shared" si="0"/>
        <v>4800.8594999999996</v>
      </c>
      <c r="F14" s="96">
        <f t="shared" si="4"/>
        <v>3569.583064035</v>
      </c>
      <c r="G14" s="255">
        <f>F14/12</f>
        <v>297.46525533624998</v>
      </c>
      <c r="H14" s="256"/>
      <c r="I14" s="10">
        <v>1</v>
      </c>
      <c r="J14" s="50">
        <f t="shared" si="1"/>
        <v>5098.3247553362498</v>
      </c>
      <c r="K14" s="26">
        <f t="shared" si="2"/>
        <v>61179.897064035002</v>
      </c>
    </row>
    <row r="15" spans="1:16" x14ac:dyDescent="0.25">
      <c r="A15" s="29"/>
      <c r="B15" s="209">
        <v>2027</v>
      </c>
      <c r="C15" s="82">
        <v>3765.38</v>
      </c>
      <c r="D15" s="95">
        <f t="shared" si="3"/>
        <v>2799.6729914000002</v>
      </c>
      <c r="E15" s="83">
        <f t="shared" si="0"/>
        <v>4800.8594999999996</v>
      </c>
      <c r="F15" s="96">
        <f t="shared" si="4"/>
        <v>3569.583064035</v>
      </c>
      <c r="G15" s="255">
        <f>F15/12</f>
        <v>297.46525533624998</v>
      </c>
      <c r="H15" s="256"/>
      <c r="I15" s="10">
        <v>1</v>
      </c>
      <c r="J15" s="50">
        <f t="shared" si="1"/>
        <v>5098.3247553362498</v>
      </c>
      <c r="K15" s="26">
        <f t="shared" si="2"/>
        <v>61179.897064035002</v>
      </c>
      <c r="M15" s="189"/>
      <c r="N15" s="11"/>
      <c r="O15" s="11"/>
      <c r="P15" s="11"/>
    </row>
    <row r="16" spans="1:16" x14ac:dyDescent="0.25">
      <c r="A16" s="30"/>
      <c r="B16" s="39"/>
      <c r="C16" s="85"/>
      <c r="D16" s="204"/>
      <c r="E16" s="94"/>
      <c r="F16" s="227"/>
      <c r="G16" s="257"/>
      <c r="H16" s="258"/>
      <c r="I16" s="16"/>
      <c r="J16" s="51"/>
      <c r="K16" s="72"/>
    </row>
    <row r="17" spans="1:19" x14ac:dyDescent="0.25">
      <c r="A17" s="31" t="s">
        <v>3</v>
      </c>
      <c r="B17" s="220" t="s">
        <v>38</v>
      </c>
      <c r="C17" s="225">
        <v>3419.58</v>
      </c>
      <c r="D17" s="95">
        <f t="shared" si="3"/>
        <v>2542.5603173999998</v>
      </c>
      <c r="E17" s="83">
        <f t="shared" ref="E17:E22" si="5">C17*1.275</f>
        <v>4359.9645</v>
      </c>
      <c r="F17" s="96">
        <f t="shared" si="4"/>
        <v>3241.764404685</v>
      </c>
      <c r="G17" s="242">
        <f>F17/12+120</f>
        <v>390.14703372374998</v>
      </c>
      <c r="H17" s="243"/>
      <c r="I17" s="10">
        <v>1</v>
      </c>
      <c r="J17" s="50">
        <f t="shared" ref="J17:J22" si="6">(E17+G17)*I17</f>
        <v>4750.1115337237497</v>
      </c>
      <c r="K17" s="26">
        <f t="shared" ref="K17:K22" si="7">J17*12</f>
        <v>57001.338404684997</v>
      </c>
    </row>
    <row r="18" spans="1:19" x14ac:dyDescent="0.25">
      <c r="A18" s="31"/>
      <c r="B18" s="220" t="s">
        <v>49</v>
      </c>
      <c r="C18" s="225">
        <v>3619.58</v>
      </c>
      <c r="D18" s="95">
        <f t="shared" si="3"/>
        <v>2691.2663173999999</v>
      </c>
      <c r="E18" s="83">
        <f t="shared" si="5"/>
        <v>4614.9644999999991</v>
      </c>
      <c r="F18" s="96">
        <f t="shared" si="4"/>
        <v>3431.3645546849993</v>
      </c>
      <c r="G18" s="255">
        <f>F18/12</f>
        <v>285.94704622374996</v>
      </c>
      <c r="H18" s="256"/>
      <c r="I18" s="10">
        <v>1</v>
      </c>
      <c r="J18" s="50">
        <f t="shared" si="6"/>
        <v>4900.9115462237487</v>
      </c>
      <c r="K18" s="26">
        <f t="shared" si="7"/>
        <v>58810.938554684981</v>
      </c>
    </row>
    <row r="19" spans="1:19" x14ac:dyDescent="0.25">
      <c r="A19" s="31"/>
      <c r="B19" s="220" t="s">
        <v>48</v>
      </c>
      <c r="C19" s="225">
        <v>3619.58</v>
      </c>
      <c r="D19" s="95">
        <f t="shared" si="3"/>
        <v>2691.2663173999999</v>
      </c>
      <c r="E19" s="83">
        <f t="shared" si="5"/>
        <v>4614.9644999999991</v>
      </c>
      <c r="F19" s="96">
        <f t="shared" si="4"/>
        <v>3431.3645546849993</v>
      </c>
      <c r="G19" s="255">
        <f>F19/12</f>
        <v>285.94704622374996</v>
      </c>
      <c r="H19" s="256"/>
      <c r="I19" s="10">
        <v>1</v>
      </c>
      <c r="J19" s="50">
        <f t="shared" si="6"/>
        <v>4900.9115462237487</v>
      </c>
      <c r="K19" s="26">
        <f t="shared" si="7"/>
        <v>58810.938554684981</v>
      </c>
    </row>
    <row r="20" spans="1:19" x14ac:dyDescent="0.25">
      <c r="A20" s="31"/>
      <c r="B20" s="208" t="s">
        <v>59</v>
      </c>
      <c r="C20" s="225">
        <v>3818.66</v>
      </c>
      <c r="D20" s="95">
        <f t="shared" si="3"/>
        <v>2839.2882697999999</v>
      </c>
      <c r="E20" s="83">
        <f t="shared" si="5"/>
        <v>4868.7914999999994</v>
      </c>
      <c r="F20" s="96">
        <f t="shared" si="4"/>
        <v>3620.0925439949997</v>
      </c>
      <c r="G20" s="255">
        <f>F20/12</f>
        <v>301.67437866624999</v>
      </c>
      <c r="H20" s="256"/>
      <c r="I20" s="10">
        <v>1</v>
      </c>
      <c r="J20" s="50">
        <f t="shared" si="6"/>
        <v>5170.4658786662494</v>
      </c>
      <c r="K20" s="26">
        <f t="shared" si="7"/>
        <v>62045.590543994993</v>
      </c>
    </row>
    <row r="21" spans="1:19" x14ac:dyDescent="0.25">
      <c r="A21" s="31"/>
      <c r="B21" s="222">
        <v>2026</v>
      </c>
      <c r="C21" s="225">
        <v>3818.66</v>
      </c>
      <c r="D21" s="95">
        <f t="shared" si="3"/>
        <v>2839.2882697999999</v>
      </c>
      <c r="E21" s="83">
        <f t="shared" si="5"/>
        <v>4868.7914999999994</v>
      </c>
      <c r="F21" s="96">
        <f t="shared" si="4"/>
        <v>3620.0925439949997</v>
      </c>
      <c r="G21" s="255">
        <f>F21/12</f>
        <v>301.67437866624999</v>
      </c>
      <c r="H21" s="256"/>
      <c r="I21" s="10">
        <v>1</v>
      </c>
      <c r="J21" s="50">
        <f t="shared" si="6"/>
        <v>5170.4658786662494</v>
      </c>
      <c r="K21" s="26">
        <f t="shared" si="7"/>
        <v>62045.590543994993</v>
      </c>
      <c r="M21" s="188"/>
      <c r="N21" s="132"/>
      <c r="O21" s="132"/>
      <c r="P21" s="13"/>
    </row>
    <row r="22" spans="1:19" x14ac:dyDescent="0.25">
      <c r="A22" s="31"/>
      <c r="B22" s="222">
        <v>2027</v>
      </c>
      <c r="C22" s="82">
        <v>3818.66</v>
      </c>
      <c r="D22" s="95">
        <f t="shared" si="3"/>
        <v>2839.2882697999999</v>
      </c>
      <c r="E22" s="83">
        <f t="shared" si="5"/>
        <v>4868.7914999999994</v>
      </c>
      <c r="F22" s="96">
        <f t="shared" si="4"/>
        <v>3620.0925439949997</v>
      </c>
      <c r="G22" s="255">
        <f>F22/12</f>
        <v>301.67437866624999</v>
      </c>
      <c r="H22" s="256"/>
      <c r="I22" s="10">
        <v>1</v>
      </c>
      <c r="J22" s="50">
        <f t="shared" si="6"/>
        <v>5170.4658786662494</v>
      </c>
      <c r="K22" s="26">
        <f t="shared" si="7"/>
        <v>62045.590543994993</v>
      </c>
    </row>
    <row r="23" spans="1:19" x14ac:dyDescent="0.25">
      <c r="A23" s="30"/>
      <c r="B23" s="223"/>
      <c r="C23" s="117"/>
      <c r="D23" s="204"/>
      <c r="E23" s="94"/>
      <c r="F23" s="227"/>
      <c r="G23" s="257"/>
      <c r="H23" s="258"/>
      <c r="I23" s="16"/>
      <c r="J23" s="51"/>
      <c r="K23" s="72"/>
    </row>
    <row r="24" spans="1:19" x14ac:dyDescent="0.25">
      <c r="A24" s="31" t="s">
        <v>11</v>
      </c>
      <c r="B24" s="220" t="s">
        <v>38</v>
      </c>
      <c r="C24" s="225">
        <v>3520.54</v>
      </c>
      <c r="D24" s="95">
        <f t="shared" si="3"/>
        <v>2617.6271062000001</v>
      </c>
      <c r="E24" s="83">
        <f t="shared" ref="E24:E29" si="8">C24*1.275</f>
        <v>4488.6884999999993</v>
      </c>
      <c r="F24" s="96">
        <f t="shared" si="4"/>
        <v>3337.4745604049995</v>
      </c>
      <c r="G24" s="242">
        <f>F24/12+120</f>
        <v>398.12288003374994</v>
      </c>
      <c r="H24" s="243"/>
      <c r="I24" s="10">
        <v>1</v>
      </c>
      <c r="J24" s="50">
        <f t="shared" ref="J24:J29" si="9">(E24+G24)*I24</f>
        <v>4886.8113800337496</v>
      </c>
      <c r="K24" s="26">
        <f t="shared" ref="K24:K29" si="10">J24*12</f>
        <v>58641.736560404999</v>
      </c>
    </row>
    <row r="25" spans="1:19" x14ac:dyDescent="0.25">
      <c r="A25" s="31"/>
      <c r="B25" s="220" t="s">
        <v>49</v>
      </c>
      <c r="C25" s="225">
        <v>3720.54</v>
      </c>
      <c r="D25" s="95">
        <f t="shared" si="3"/>
        <v>2766.3331062000002</v>
      </c>
      <c r="E25" s="83">
        <f t="shared" si="8"/>
        <v>4743.6884999999993</v>
      </c>
      <c r="F25" s="96">
        <f t="shared" si="4"/>
        <v>3527.0747104049997</v>
      </c>
      <c r="G25" s="255">
        <f>F25/12</f>
        <v>293.92289253374997</v>
      </c>
      <c r="H25" s="256"/>
      <c r="I25" s="10">
        <v>1</v>
      </c>
      <c r="J25" s="50">
        <f t="shared" si="9"/>
        <v>5037.6113925337495</v>
      </c>
      <c r="K25" s="26">
        <f t="shared" si="10"/>
        <v>60451.336710404998</v>
      </c>
    </row>
    <row r="26" spans="1:19" x14ac:dyDescent="0.25">
      <c r="A26" s="31"/>
      <c r="B26" s="220" t="s">
        <v>48</v>
      </c>
      <c r="C26" s="225">
        <v>3720.54</v>
      </c>
      <c r="D26" s="95">
        <f t="shared" si="3"/>
        <v>2766.3331062000002</v>
      </c>
      <c r="E26" s="83">
        <f t="shared" si="8"/>
        <v>4743.6884999999993</v>
      </c>
      <c r="F26" s="96">
        <f t="shared" si="4"/>
        <v>3527.0747104049997</v>
      </c>
      <c r="G26" s="255">
        <f>F26/12</f>
        <v>293.92289253374997</v>
      </c>
      <c r="H26" s="256"/>
      <c r="I26" s="10">
        <v>1</v>
      </c>
      <c r="J26" s="50">
        <f t="shared" si="9"/>
        <v>5037.6113925337495</v>
      </c>
      <c r="K26" s="26">
        <f t="shared" si="10"/>
        <v>60451.336710404998</v>
      </c>
    </row>
    <row r="27" spans="1:19" x14ac:dyDescent="0.25">
      <c r="A27" s="31"/>
      <c r="B27" s="208" t="s">
        <v>59</v>
      </c>
      <c r="C27" s="225">
        <v>3925.17</v>
      </c>
      <c r="D27" s="95">
        <f t="shared" si="3"/>
        <v>2918.4816501</v>
      </c>
      <c r="E27" s="83">
        <f t="shared" si="8"/>
        <v>5004.5917499999996</v>
      </c>
      <c r="F27" s="96">
        <f t="shared" si="4"/>
        <v>3721.0641038774997</v>
      </c>
      <c r="G27" s="255">
        <f>F27/12</f>
        <v>310.08867532312496</v>
      </c>
      <c r="H27" s="256"/>
      <c r="I27" s="10">
        <v>1</v>
      </c>
      <c r="J27" s="50">
        <f t="shared" si="9"/>
        <v>5314.6804253231248</v>
      </c>
      <c r="K27" s="26">
        <f t="shared" si="10"/>
        <v>63776.165103877502</v>
      </c>
    </row>
    <row r="28" spans="1:19" x14ac:dyDescent="0.25">
      <c r="A28" s="31"/>
      <c r="B28" s="222">
        <v>2026</v>
      </c>
      <c r="C28" s="225">
        <v>3925.17</v>
      </c>
      <c r="D28" s="95">
        <f t="shared" si="3"/>
        <v>2918.4816501</v>
      </c>
      <c r="E28" s="83">
        <f t="shared" si="8"/>
        <v>5004.5917499999996</v>
      </c>
      <c r="F28" s="96">
        <f t="shared" si="4"/>
        <v>3721.0641038774997</v>
      </c>
      <c r="G28" s="255">
        <f>F28/12</f>
        <v>310.08867532312496</v>
      </c>
      <c r="H28" s="256"/>
      <c r="I28" s="10">
        <v>1</v>
      </c>
      <c r="J28" s="50">
        <f t="shared" si="9"/>
        <v>5314.6804253231248</v>
      </c>
      <c r="K28" s="26">
        <f t="shared" si="10"/>
        <v>63776.165103877502</v>
      </c>
    </row>
    <row r="29" spans="1:19" x14ac:dyDescent="0.25">
      <c r="A29" s="91"/>
      <c r="B29" s="222">
        <v>2027</v>
      </c>
      <c r="C29" s="225">
        <v>3925.17</v>
      </c>
      <c r="D29" s="95">
        <f t="shared" si="3"/>
        <v>2918.4816501</v>
      </c>
      <c r="E29" s="83">
        <f t="shared" si="8"/>
        <v>5004.5917499999996</v>
      </c>
      <c r="F29" s="96">
        <f t="shared" si="4"/>
        <v>3721.0641038774997</v>
      </c>
      <c r="G29" s="255">
        <f>F29/12</f>
        <v>310.08867532312496</v>
      </c>
      <c r="H29" s="256"/>
      <c r="I29" s="10">
        <v>1</v>
      </c>
      <c r="J29" s="50">
        <f t="shared" si="9"/>
        <v>5314.6804253231248</v>
      </c>
      <c r="K29" s="26">
        <f t="shared" si="10"/>
        <v>63776.165103877502</v>
      </c>
    </row>
    <row r="30" spans="1:19" ht="15.75" thickBot="1" x14ac:dyDescent="0.3">
      <c r="A30" s="191"/>
      <c r="B30" s="226"/>
      <c r="C30" s="192"/>
      <c r="D30" s="216"/>
      <c r="E30" s="192"/>
      <c r="F30" s="193"/>
      <c r="G30" s="259"/>
      <c r="H30" s="260"/>
      <c r="I30" s="194"/>
      <c r="J30" s="195"/>
      <c r="K30" s="196"/>
      <c r="Q30" s="79"/>
      <c r="R30" s="79"/>
      <c r="S30" s="79"/>
    </row>
    <row r="31" spans="1:19" x14ac:dyDescent="0.25">
      <c r="A31" s="104"/>
      <c r="B31" s="105"/>
      <c r="C31" s="106"/>
      <c r="D31" s="107"/>
      <c r="E31" s="108"/>
      <c r="F31" s="107"/>
      <c r="G31" s="109"/>
      <c r="H31" s="109"/>
      <c r="I31" s="110"/>
      <c r="J31" s="112"/>
      <c r="K31" s="111"/>
      <c r="Q31" s="79"/>
      <c r="R31" s="79"/>
      <c r="S31" s="79"/>
    </row>
    <row r="32" spans="1:19" ht="15.75" thickBot="1" x14ac:dyDescent="0.3">
      <c r="B32" s="7"/>
      <c r="C32" s="13"/>
      <c r="I32" s="9"/>
      <c r="M32" s="187"/>
      <c r="N32" s="186"/>
      <c r="O32" s="186"/>
      <c r="Q32" s="79"/>
      <c r="R32" s="79"/>
      <c r="S32" s="79"/>
    </row>
    <row r="33" spans="1:19" ht="15.75" thickBot="1" x14ac:dyDescent="0.3">
      <c r="B33" s="7"/>
      <c r="C33" s="261" t="s">
        <v>24</v>
      </c>
      <c r="D33" s="262"/>
      <c r="E33" s="262"/>
      <c r="F33" s="131">
        <v>1</v>
      </c>
      <c r="G33" s="263"/>
      <c r="H33" s="130" t="s">
        <v>29</v>
      </c>
      <c r="I33" s="129"/>
      <c r="J33" s="129"/>
      <c r="K33" s="128"/>
      <c r="L33" s="146"/>
      <c r="M33" s="185"/>
      <c r="N33" s="184"/>
      <c r="O33" s="183"/>
      <c r="Q33" s="182"/>
      <c r="R33" s="182"/>
      <c r="S33" s="79"/>
    </row>
    <row r="34" spans="1:19" ht="62.25" customHeight="1" x14ac:dyDescent="0.25">
      <c r="A34" s="59" t="s">
        <v>7</v>
      </c>
      <c r="B34" s="181" t="s">
        <v>58</v>
      </c>
      <c r="C34" s="127" t="s">
        <v>4</v>
      </c>
      <c r="D34" s="126" t="s">
        <v>17</v>
      </c>
      <c r="E34" s="125" t="s">
        <v>57</v>
      </c>
      <c r="F34" s="37" t="s">
        <v>8</v>
      </c>
      <c r="G34" s="264"/>
      <c r="H34" s="68" t="s">
        <v>56</v>
      </c>
      <c r="I34" s="38" t="s">
        <v>55</v>
      </c>
      <c r="J34" s="134" t="s">
        <v>54</v>
      </c>
      <c r="K34" s="37" t="s">
        <v>53</v>
      </c>
      <c r="L34" s="146"/>
      <c r="M34" s="180" t="s">
        <v>52</v>
      </c>
      <c r="N34" s="179" t="s">
        <v>51</v>
      </c>
      <c r="O34" s="178" t="s">
        <v>50</v>
      </c>
      <c r="P34" s="78"/>
      <c r="Q34" s="34"/>
      <c r="R34" s="34"/>
      <c r="S34" s="79"/>
    </row>
    <row r="35" spans="1:19" x14ac:dyDescent="0.25">
      <c r="A35" s="66"/>
      <c r="B35" s="20"/>
      <c r="C35" s="40"/>
      <c r="D35" s="24"/>
      <c r="E35" s="39"/>
      <c r="F35" s="41"/>
      <c r="G35" s="264"/>
      <c r="H35" s="69"/>
      <c r="I35" s="24"/>
      <c r="J35" s="24"/>
      <c r="K35" s="70"/>
      <c r="L35" s="146"/>
      <c r="M35" s="190"/>
      <c r="N35" s="175"/>
      <c r="O35" s="177"/>
      <c r="Q35" s="173"/>
      <c r="R35" s="173"/>
      <c r="S35" s="79"/>
    </row>
    <row r="36" spans="1:19" x14ac:dyDescent="0.25">
      <c r="A36" s="31" t="s">
        <v>2</v>
      </c>
      <c r="B36" s="172" t="s">
        <v>38</v>
      </c>
      <c r="C36" s="171">
        <f t="shared" ref="C36:C41" si="11">E10/100%*$F$33</f>
        <v>4295.5769999999993</v>
      </c>
      <c r="D36" s="170">
        <f t="shared" ref="D36:D41" si="12">C36*0.74353</f>
        <v>3193.8903668099997</v>
      </c>
      <c r="E36" s="169">
        <f>(D36/12)+120*F33</f>
        <v>386.15753056749998</v>
      </c>
      <c r="F36" s="168">
        <f t="shared" ref="F36:F41" si="13">(E10+G10)*$F$33</f>
        <v>4681.734530567499</v>
      </c>
      <c r="G36" s="264"/>
      <c r="H36" s="75">
        <v>0</v>
      </c>
      <c r="I36" s="167">
        <f t="shared" ref="I36:I41" si="14">C36*H36</f>
        <v>0</v>
      </c>
      <c r="J36" s="166">
        <f t="shared" ref="J36:J41" si="15">E36*H36</f>
        <v>0</v>
      </c>
      <c r="K36" s="158">
        <f t="shared" ref="K36:K41" si="16">(I36+J36)</f>
        <v>0</v>
      </c>
      <c r="L36" s="146"/>
      <c r="M36" s="230">
        <v>2024</v>
      </c>
      <c r="N36" s="265" t="str">
        <f>IF(AND(H36&gt;0,H37&gt;0),((I36+I37)/(H36+H37)),IF(AND(H36=0,H37&gt;0),C37,"--"))</f>
        <v>--</v>
      </c>
      <c r="O36" s="273" t="str">
        <f>IF(AND(H36&gt;0,H37&gt;0),(E36-(120*F33)+(((120*F33)*H36)/(H36+H37))),IF(AND(H36=0,H37&gt;0),E37,"--"))</f>
        <v>--</v>
      </c>
      <c r="P36" s="78"/>
      <c r="Q36" s="176"/>
      <c r="R36" s="157"/>
      <c r="S36" s="79"/>
    </row>
    <row r="37" spans="1:19" x14ac:dyDescent="0.25">
      <c r="A37" s="31"/>
      <c r="B37" s="172" t="s">
        <v>49</v>
      </c>
      <c r="C37" s="171">
        <f t="shared" si="11"/>
        <v>4550.5769999999993</v>
      </c>
      <c r="D37" s="170">
        <f>D36</f>
        <v>3193.8903668099997</v>
      </c>
      <c r="E37" s="169">
        <f>D37/12</f>
        <v>266.15753056749998</v>
      </c>
      <c r="F37" s="168">
        <f t="shared" si="13"/>
        <v>4832.5345430674988</v>
      </c>
      <c r="G37" s="264"/>
      <c r="H37" s="75">
        <v>0</v>
      </c>
      <c r="I37" s="167">
        <f t="shared" si="14"/>
        <v>0</v>
      </c>
      <c r="J37" s="166">
        <f t="shared" si="15"/>
        <v>0</v>
      </c>
      <c r="K37" s="158">
        <f t="shared" si="16"/>
        <v>0</v>
      </c>
      <c r="L37" s="146"/>
      <c r="M37" s="230"/>
      <c r="N37" s="266"/>
      <c r="O37" s="268"/>
      <c r="P37" s="111"/>
      <c r="Q37" s="1"/>
      <c r="R37" s="157"/>
      <c r="S37" s="79"/>
    </row>
    <row r="38" spans="1:19" x14ac:dyDescent="0.25">
      <c r="A38" s="31"/>
      <c r="B38" s="165" t="s">
        <v>48</v>
      </c>
      <c r="C38" s="164">
        <f t="shared" si="11"/>
        <v>4550.5769999999993</v>
      </c>
      <c r="D38" s="163">
        <f>D39</f>
        <v>3569.583064035</v>
      </c>
      <c r="E38" s="162">
        <f>D38/12</f>
        <v>297.46525533624998</v>
      </c>
      <c r="F38" s="161">
        <f t="shared" si="13"/>
        <v>4832.5345430674988</v>
      </c>
      <c r="G38" s="264"/>
      <c r="H38" s="75">
        <v>0</v>
      </c>
      <c r="I38" s="160">
        <f t="shared" si="14"/>
        <v>0</v>
      </c>
      <c r="J38" s="159">
        <f t="shared" si="15"/>
        <v>0</v>
      </c>
      <c r="K38" s="158">
        <f t="shared" si="16"/>
        <v>0</v>
      </c>
      <c r="L38" s="146"/>
      <c r="M38" s="231" t="s">
        <v>47</v>
      </c>
      <c r="N38" s="269" t="str">
        <f>IF(AND(H38&gt;0,H39&gt;0),((I38+I39)/(H38+H39)),IF(AND(H38=0,H39&gt;0),C39,"--"))</f>
        <v>--</v>
      </c>
      <c r="O38" s="271" t="str">
        <f>IF(H39&gt;0,E39,"--")</f>
        <v>--</v>
      </c>
      <c r="P38" s="2"/>
      <c r="Q38" s="1"/>
      <c r="R38" s="157"/>
      <c r="S38" s="79"/>
    </row>
    <row r="39" spans="1:19" x14ac:dyDescent="0.25">
      <c r="A39" s="29"/>
      <c r="B39" s="165" t="s">
        <v>59</v>
      </c>
      <c r="C39" s="164">
        <f t="shared" si="11"/>
        <v>4800.8594999999996</v>
      </c>
      <c r="D39" s="163">
        <f t="shared" si="12"/>
        <v>3569.583064035</v>
      </c>
      <c r="E39" s="162">
        <f>D39/12</f>
        <v>297.46525533624998</v>
      </c>
      <c r="F39" s="161">
        <f t="shared" si="13"/>
        <v>5098.3247553362498</v>
      </c>
      <c r="G39" s="264"/>
      <c r="H39" s="75">
        <v>0</v>
      </c>
      <c r="I39" s="160">
        <f t="shared" si="14"/>
        <v>0</v>
      </c>
      <c r="J39" s="159">
        <f t="shared" si="15"/>
        <v>0</v>
      </c>
      <c r="K39" s="158">
        <f t="shared" si="16"/>
        <v>0</v>
      </c>
      <c r="L39" s="146"/>
      <c r="M39" s="232"/>
      <c r="N39" s="270"/>
      <c r="O39" s="272"/>
      <c r="Q39" s="1"/>
      <c r="R39" s="157"/>
      <c r="S39" s="79"/>
    </row>
    <row r="40" spans="1:19" x14ac:dyDescent="0.25">
      <c r="A40" s="29"/>
      <c r="B40" s="17">
        <v>2026</v>
      </c>
      <c r="C40" s="25">
        <f t="shared" si="11"/>
        <v>4800.8594999999996</v>
      </c>
      <c r="D40" s="96">
        <f t="shared" si="12"/>
        <v>3569.583064035</v>
      </c>
      <c r="E40" s="100">
        <f>D40/12</f>
        <v>297.46525533624998</v>
      </c>
      <c r="F40" s="52">
        <f t="shared" si="13"/>
        <v>5098.3247553362498</v>
      </c>
      <c r="G40" s="264"/>
      <c r="H40" s="75">
        <v>0</v>
      </c>
      <c r="I40" s="8">
        <f t="shared" si="14"/>
        <v>0</v>
      </c>
      <c r="J40" s="84">
        <f t="shared" si="15"/>
        <v>0</v>
      </c>
      <c r="K40" s="158">
        <f t="shared" si="16"/>
        <v>0</v>
      </c>
      <c r="L40" s="146"/>
      <c r="M40" s="233" t="s">
        <v>46</v>
      </c>
      <c r="N40" s="145" t="str">
        <f>IF(H40&gt;0,C40, "--")</f>
        <v>--</v>
      </c>
      <c r="O40" s="144" t="str">
        <f>IF(H40&gt;0,E40,"--")</f>
        <v>--</v>
      </c>
      <c r="P40" s="78"/>
      <c r="Q40" s="1"/>
      <c r="R40" s="157"/>
      <c r="S40" s="79"/>
    </row>
    <row r="41" spans="1:19" x14ac:dyDescent="0.25">
      <c r="A41" s="29"/>
      <c r="B41" s="17">
        <v>2027</v>
      </c>
      <c r="C41" s="25">
        <f t="shared" si="11"/>
        <v>4800.8594999999996</v>
      </c>
      <c r="D41" s="96">
        <f t="shared" si="12"/>
        <v>3569.583064035</v>
      </c>
      <c r="E41" s="100">
        <f>D41/12</f>
        <v>297.46525533624998</v>
      </c>
      <c r="F41" s="52">
        <f t="shared" si="13"/>
        <v>5098.3247553362498</v>
      </c>
      <c r="G41" s="264"/>
      <c r="H41" s="75">
        <v>0</v>
      </c>
      <c r="I41" s="8">
        <f t="shared" si="14"/>
        <v>0</v>
      </c>
      <c r="J41" s="84">
        <f t="shared" si="15"/>
        <v>0</v>
      </c>
      <c r="K41" s="158">
        <f t="shared" si="16"/>
        <v>0</v>
      </c>
      <c r="L41" s="146"/>
      <c r="M41" s="233" t="s">
        <v>45</v>
      </c>
      <c r="N41" s="145" t="str">
        <f>IF(H41&gt;0,C41,"--")</f>
        <v>--</v>
      </c>
      <c r="O41" s="144" t="str">
        <f>IF(H41&gt;0,E41,"--")</f>
        <v>--</v>
      </c>
      <c r="P41" s="78"/>
      <c r="Q41" s="1"/>
      <c r="R41" s="157"/>
      <c r="S41" s="79"/>
    </row>
    <row r="42" spans="1:19" x14ac:dyDescent="0.25">
      <c r="A42" s="30"/>
      <c r="B42" s="18"/>
      <c r="C42" s="40"/>
      <c r="D42" s="92"/>
      <c r="E42" s="90"/>
      <c r="F42" s="53"/>
      <c r="G42" s="264"/>
      <c r="H42" s="69"/>
      <c r="I42" s="24"/>
      <c r="J42" s="86"/>
      <c r="K42" s="71"/>
      <c r="L42" s="146"/>
      <c r="M42" s="234"/>
      <c r="N42" s="175"/>
      <c r="O42" s="174"/>
      <c r="Q42" s="173"/>
      <c r="R42" s="173"/>
      <c r="S42" s="1"/>
    </row>
    <row r="43" spans="1:19" ht="15" customHeight="1" x14ac:dyDescent="0.25">
      <c r="A43" s="31" t="s">
        <v>3</v>
      </c>
      <c r="B43" s="172" t="s">
        <v>38</v>
      </c>
      <c r="C43" s="171">
        <f t="shared" ref="C43:C48" si="17">E17/100%*$F$33</f>
        <v>4359.9645</v>
      </c>
      <c r="D43" s="170">
        <f t="shared" ref="D43:D48" si="18">C43*0.74353</f>
        <v>3241.764404685</v>
      </c>
      <c r="E43" s="169">
        <f>(D43/12)+120*F33</f>
        <v>390.14703372374998</v>
      </c>
      <c r="F43" s="168">
        <f t="shared" ref="F43:F48" si="19">(E17+G17)*$F$33</f>
        <v>4750.1115337237497</v>
      </c>
      <c r="G43" s="264"/>
      <c r="H43" s="75">
        <v>0</v>
      </c>
      <c r="I43" s="167">
        <f t="shared" ref="I43:I48" si="20">C43*H43</f>
        <v>0</v>
      </c>
      <c r="J43" s="166">
        <f t="shared" ref="J43:J48" si="21">E43*H43</f>
        <v>0</v>
      </c>
      <c r="K43" s="52">
        <f t="shared" ref="K43:K48" si="22">(I43+J43)</f>
        <v>0</v>
      </c>
      <c r="L43" s="146"/>
      <c r="M43" s="230">
        <v>2024</v>
      </c>
      <c r="N43" s="265" t="str">
        <f>IF(AND(H43&gt;0,H44&gt;0),((I43+I44)/(H43+H44)),IF(AND(H43=0,H44&gt;0),C44,"--"))</f>
        <v>--</v>
      </c>
      <c r="O43" s="273" t="str">
        <f>IF(AND(H43&gt;0,H44&gt;0),(E43-(120*F33)+(((120*F33)*H43)/(H43+H44))),IF(AND(H43=0,H44&gt;0),E44,"--"))</f>
        <v>--</v>
      </c>
      <c r="P43" s="78"/>
      <c r="Q43" s="1"/>
      <c r="R43" s="1"/>
      <c r="S43" s="79"/>
    </row>
    <row r="44" spans="1:19" x14ac:dyDescent="0.25">
      <c r="A44" s="31"/>
      <c r="B44" s="172" t="s">
        <v>49</v>
      </c>
      <c r="C44" s="171">
        <f t="shared" si="17"/>
        <v>4614.9644999999991</v>
      </c>
      <c r="D44" s="170">
        <f t="shared" si="18"/>
        <v>3431.3645546849993</v>
      </c>
      <c r="E44" s="169">
        <f>D44/12</f>
        <v>285.94704622374996</v>
      </c>
      <c r="F44" s="168">
        <f t="shared" si="19"/>
        <v>4900.9115462237487</v>
      </c>
      <c r="G44" s="264"/>
      <c r="H44" s="75">
        <v>0</v>
      </c>
      <c r="I44" s="167">
        <f t="shared" si="20"/>
        <v>0</v>
      </c>
      <c r="J44" s="166">
        <f t="shared" si="21"/>
        <v>0</v>
      </c>
      <c r="K44" s="52">
        <f t="shared" si="22"/>
        <v>0</v>
      </c>
      <c r="L44" s="146"/>
      <c r="M44" s="230"/>
      <c r="N44" s="266"/>
      <c r="O44" s="268"/>
      <c r="P44" s="78"/>
      <c r="Q44" s="1"/>
      <c r="R44" s="157"/>
      <c r="S44" s="79"/>
    </row>
    <row r="45" spans="1:19" x14ac:dyDescent="0.25">
      <c r="A45" s="31"/>
      <c r="B45" s="165" t="s">
        <v>48</v>
      </c>
      <c r="C45" s="164">
        <f t="shared" si="17"/>
        <v>4614.9644999999991</v>
      </c>
      <c r="D45" s="163">
        <f t="shared" si="18"/>
        <v>3431.3645546849993</v>
      </c>
      <c r="E45" s="162">
        <f>D45/12</f>
        <v>285.94704622374996</v>
      </c>
      <c r="F45" s="161">
        <f t="shared" si="19"/>
        <v>4900.9115462237487</v>
      </c>
      <c r="G45" s="264"/>
      <c r="H45" s="75">
        <v>0</v>
      </c>
      <c r="I45" s="160">
        <f t="shared" si="20"/>
        <v>0</v>
      </c>
      <c r="J45" s="159">
        <f t="shared" si="21"/>
        <v>0</v>
      </c>
      <c r="K45" s="158">
        <f t="shared" si="22"/>
        <v>0</v>
      </c>
      <c r="L45" s="146"/>
      <c r="M45" s="231" t="s">
        <v>47</v>
      </c>
      <c r="N45" s="269" t="str">
        <f>IF(AND(H45&gt;0,H46&gt;0),((I45+I46)/(H45+H46)),IF(AND(H45=0,H46&gt;0),C46,"--"))</f>
        <v>--</v>
      </c>
      <c r="O45" s="271" t="str">
        <f>IF(H46&gt;0,E46,"--")</f>
        <v>--</v>
      </c>
      <c r="Q45" s="1"/>
      <c r="R45" s="157"/>
      <c r="S45" s="79"/>
    </row>
    <row r="46" spans="1:19" x14ac:dyDescent="0.25">
      <c r="A46" s="31"/>
      <c r="B46" s="165" t="s">
        <v>59</v>
      </c>
      <c r="C46" s="164">
        <f t="shared" si="17"/>
        <v>4868.7914999999994</v>
      </c>
      <c r="D46" s="163">
        <f t="shared" si="18"/>
        <v>3620.0925439949997</v>
      </c>
      <c r="E46" s="162">
        <f>D46/12</f>
        <v>301.67437866624999</v>
      </c>
      <c r="F46" s="161">
        <f t="shared" si="19"/>
        <v>5170.4658786662494</v>
      </c>
      <c r="G46" s="264"/>
      <c r="H46" s="75">
        <v>0</v>
      </c>
      <c r="I46" s="160">
        <f t="shared" si="20"/>
        <v>0</v>
      </c>
      <c r="J46" s="159">
        <f t="shared" si="21"/>
        <v>0</v>
      </c>
      <c r="K46" s="158">
        <f t="shared" si="22"/>
        <v>0</v>
      </c>
      <c r="L46" s="146"/>
      <c r="M46" s="232"/>
      <c r="N46" s="270"/>
      <c r="O46" s="272"/>
      <c r="Q46" s="1"/>
      <c r="R46" s="157"/>
      <c r="S46" s="79"/>
    </row>
    <row r="47" spans="1:19" x14ac:dyDescent="0.25">
      <c r="A47" s="31"/>
      <c r="B47" s="17">
        <v>2026</v>
      </c>
      <c r="C47" s="25">
        <f t="shared" si="17"/>
        <v>4868.7914999999994</v>
      </c>
      <c r="D47" s="96">
        <f t="shared" si="18"/>
        <v>3620.0925439949997</v>
      </c>
      <c r="E47" s="100">
        <f>D47/12</f>
        <v>301.67437866624999</v>
      </c>
      <c r="F47" s="52">
        <f t="shared" si="19"/>
        <v>5170.4658786662494</v>
      </c>
      <c r="G47" s="264"/>
      <c r="H47" s="75">
        <v>0</v>
      </c>
      <c r="I47" s="8">
        <f t="shared" si="20"/>
        <v>0</v>
      </c>
      <c r="J47" s="84">
        <f t="shared" si="21"/>
        <v>0</v>
      </c>
      <c r="K47" s="52">
        <f t="shared" si="22"/>
        <v>0</v>
      </c>
      <c r="L47" s="146"/>
      <c r="M47" s="233" t="s">
        <v>46</v>
      </c>
      <c r="N47" s="145" t="str">
        <f>IF(H47&gt;0,C47, "--")</f>
        <v>--</v>
      </c>
      <c r="O47" s="144" t="str">
        <f>IF(H47&gt;0,E47,"--")</f>
        <v>--</v>
      </c>
      <c r="Q47" s="1"/>
      <c r="R47" s="157"/>
      <c r="S47" s="79"/>
    </row>
    <row r="48" spans="1:19" x14ac:dyDescent="0.25">
      <c r="A48" s="31"/>
      <c r="B48" s="17">
        <v>2027</v>
      </c>
      <c r="C48" s="25">
        <f t="shared" si="17"/>
        <v>4868.7914999999994</v>
      </c>
      <c r="D48" s="96">
        <f t="shared" si="18"/>
        <v>3620.0925439949997</v>
      </c>
      <c r="E48" s="100">
        <f>D48/12</f>
        <v>301.67437866624999</v>
      </c>
      <c r="F48" s="52">
        <f t="shared" si="19"/>
        <v>5170.4658786662494</v>
      </c>
      <c r="G48" s="264"/>
      <c r="H48" s="75">
        <v>0</v>
      </c>
      <c r="I48" s="8">
        <f t="shared" si="20"/>
        <v>0</v>
      </c>
      <c r="J48" s="84">
        <f t="shared" si="21"/>
        <v>0</v>
      </c>
      <c r="K48" s="52">
        <f t="shared" si="22"/>
        <v>0</v>
      </c>
      <c r="L48" s="146"/>
      <c r="M48" s="233" t="s">
        <v>45</v>
      </c>
      <c r="N48" s="145" t="str">
        <f>IF(H48&gt;0,C48,"--")</f>
        <v>--</v>
      </c>
      <c r="O48" s="144" t="str">
        <f>IF(H48&gt;0,E48,"--")</f>
        <v>--</v>
      </c>
      <c r="Q48" s="1"/>
      <c r="R48" s="157"/>
      <c r="S48" s="79"/>
    </row>
    <row r="49" spans="1:19" x14ac:dyDescent="0.25">
      <c r="A49" s="30"/>
      <c r="B49" s="18"/>
      <c r="C49" s="63"/>
      <c r="D49" s="92"/>
      <c r="E49" s="99"/>
      <c r="F49" s="61"/>
      <c r="G49" s="264"/>
      <c r="H49" s="63"/>
      <c r="I49" s="15"/>
      <c r="J49" s="92"/>
      <c r="K49" s="61"/>
      <c r="L49" s="146"/>
      <c r="M49" s="234"/>
      <c r="N49" s="175"/>
      <c r="O49" s="174"/>
      <c r="Q49" s="35"/>
      <c r="R49" s="173"/>
      <c r="S49" s="79"/>
    </row>
    <row r="50" spans="1:19" ht="15" customHeight="1" x14ac:dyDescent="0.25">
      <c r="A50" s="31" t="s">
        <v>11</v>
      </c>
      <c r="B50" s="172" t="s">
        <v>38</v>
      </c>
      <c r="C50" s="171">
        <f t="shared" ref="C50:C55" si="23">E24/100%*$F$33</f>
        <v>4488.6884999999993</v>
      </c>
      <c r="D50" s="170">
        <f t="shared" ref="D50:D55" si="24">C50*0.74353</f>
        <v>3337.4745604049995</v>
      </c>
      <c r="E50" s="169">
        <f>(D50/12)+120*F33</f>
        <v>398.12288003374994</v>
      </c>
      <c r="F50" s="168">
        <f t="shared" ref="F50:F55" si="25">(E24+G24)*$F$33</f>
        <v>4886.8113800337496</v>
      </c>
      <c r="G50" s="264"/>
      <c r="H50" s="75">
        <v>0</v>
      </c>
      <c r="I50" s="167">
        <f t="shared" ref="I50:I55" si="26">C50*H50</f>
        <v>0</v>
      </c>
      <c r="J50" s="166">
        <f t="shared" ref="J50:J55" si="27">E50*H50</f>
        <v>0</v>
      </c>
      <c r="K50" s="52">
        <f t="shared" ref="K50:K55" si="28">(I50+J50)</f>
        <v>0</v>
      </c>
      <c r="L50" s="146"/>
      <c r="M50" s="230">
        <v>2024</v>
      </c>
      <c r="N50" s="265" t="str">
        <f>IF(AND(H50&gt;0,H51&gt;0),((I50+I51)/(H50+H51)),IF(AND(H50=0,H51&gt;0),C51,"--"))</f>
        <v>--</v>
      </c>
      <c r="O50" s="267" t="str">
        <f>IF(AND(H50&gt;0,H51&gt;0),(E50-(120*F33)+(((120*F33)*H50)/(H50+H51))),IF(AND(H50=0,H51&gt;0),E51,"--"))</f>
        <v>--</v>
      </c>
      <c r="P50" s="78"/>
      <c r="Q50" s="1"/>
      <c r="R50" s="1"/>
      <c r="S50" s="79"/>
    </row>
    <row r="51" spans="1:19" x14ac:dyDescent="0.25">
      <c r="A51" s="31"/>
      <c r="B51" s="172" t="s">
        <v>49</v>
      </c>
      <c r="C51" s="171">
        <f t="shared" si="23"/>
        <v>4743.6884999999993</v>
      </c>
      <c r="D51" s="170">
        <f t="shared" si="24"/>
        <v>3527.0747104049997</v>
      </c>
      <c r="E51" s="169">
        <f>D51/12</f>
        <v>293.92289253374997</v>
      </c>
      <c r="F51" s="168">
        <f t="shared" si="25"/>
        <v>5037.6113925337495</v>
      </c>
      <c r="G51" s="264"/>
      <c r="H51" s="75">
        <v>0</v>
      </c>
      <c r="I51" s="167">
        <f t="shared" si="26"/>
        <v>0</v>
      </c>
      <c r="J51" s="166">
        <f t="shared" si="27"/>
        <v>0</v>
      </c>
      <c r="K51" s="52">
        <f t="shared" si="28"/>
        <v>0</v>
      </c>
      <c r="L51" s="146"/>
      <c r="M51" s="230"/>
      <c r="N51" s="266"/>
      <c r="O51" s="268"/>
      <c r="P51" s="78"/>
      <c r="Q51" s="1"/>
      <c r="R51" s="157"/>
      <c r="S51" s="79"/>
    </row>
    <row r="52" spans="1:19" x14ac:dyDescent="0.25">
      <c r="A52" s="31"/>
      <c r="B52" s="165" t="s">
        <v>48</v>
      </c>
      <c r="C52" s="164">
        <f t="shared" si="23"/>
        <v>4743.6884999999993</v>
      </c>
      <c r="D52" s="163">
        <f t="shared" si="24"/>
        <v>3527.0747104049997</v>
      </c>
      <c r="E52" s="162">
        <f>D52/12</f>
        <v>293.92289253374997</v>
      </c>
      <c r="F52" s="161">
        <f t="shared" si="25"/>
        <v>5037.6113925337495</v>
      </c>
      <c r="G52" s="264"/>
      <c r="H52" s="75">
        <v>0</v>
      </c>
      <c r="I52" s="160">
        <f t="shared" si="26"/>
        <v>0</v>
      </c>
      <c r="J52" s="159">
        <f t="shared" si="27"/>
        <v>0</v>
      </c>
      <c r="K52" s="52">
        <f t="shared" si="28"/>
        <v>0</v>
      </c>
      <c r="L52" s="146"/>
      <c r="M52" s="231" t="s">
        <v>47</v>
      </c>
      <c r="N52" s="269" t="str">
        <f>IF(AND(H52&gt;0,H53&gt;0),((I52+I53)/(H52+H53)),IF(AND(H52=0,H53&gt;0),C53,"--"))</f>
        <v>--</v>
      </c>
      <c r="O52" s="271" t="str">
        <f>IF(H53&gt;0,E53,"--")</f>
        <v>--</v>
      </c>
      <c r="P52" s="78"/>
      <c r="Q52" s="1"/>
      <c r="R52" s="157"/>
      <c r="S52" s="79"/>
    </row>
    <row r="53" spans="1:19" x14ac:dyDescent="0.25">
      <c r="A53" s="31"/>
      <c r="B53" s="165" t="s">
        <v>59</v>
      </c>
      <c r="C53" s="164">
        <f t="shared" si="23"/>
        <v>5004.5917499999996</v>
      </c>
      <c r="D53" s="163">
        <f t="shared" si="24"/>
        <v>3721.0641038774997</v>
      </c>
      <c r="E53" s="162">
        <f>D53/12</f>
        <v>310.08867532312496</v>
      </c>
      <c r="F53" s="161">
        <f t="shared" si="25"/>
        <v>5314.6804253231248</v>
      </c>
      <c r="G53" s="264"/>
      <c r="H53" s="75">
        <v>0</v>
      </c>
      <c r="I53" s="160">
        <f t="shared" si="26"/>
        <v>0</v>
      </c>
      <c r="J53" s="159">
        <f t="shared" si="27"/>
        <v>0</v>
      </c>
      <c r="K53" s="158">
        <f t="shared" si="28"/>
        <v>0</v>
      </c>
      <c r="L53" s="146"/>
      <c r="M53" s="232"/>
      <c r="N53" s="270"/>
      <c r="O53" s="272"/>
      <c r="Q53" s="1"/>
      <c r="R53" s="157"/>
      <c r="S53" s="79"/>
    </row>
    <row r="54" spans="1:19" x14ac:dyDescent="0.25">
      <c r="A54" s="31"/>
      <c r="B54" s="17">
        <v>2026</v>
      </c>
      <c r="C54" s="25">
        <f t="shared" si="23"/>
        <v>5004.5917499999996</v>
      </c>
      <c r="D54" s="96">
        <f t="shared" si="24"/>
        <v>3721.0641038774997</v>
      </c>
      <c r="E54" s="100">
        <f>D54/12</f>
        <v>310.08867532312496</v>
      </c>
      <c r="F54" s="52">
        <f t="shared" si="25"/>
        <v>5314.6804253231248</v>
      </c>
      <c r="G54" s="264"/>
      <c r="H54" s="75">
        <v>0</v>
      </c>
      <c r="I54" s="8">
        <f t="shared" si="26"/>
        <v>0</v>
      </c>
      <c r="J54" s="84">
        <f t="shared" si="27"/>
        <v>0</v>
      </c>
      <c r="K54" s="52">
        <f t="shared" si="28"/>
        <v>0</v>
      </c>
      <c r="L54" s="146"/>
      <c r="M54" s="233" t="s">
        <v>46</v>
      </c>
      <c r="N54" s="145" t="str">
        <f>IF(H54&gt;0,C54, "--")</f>
        <v>--</v>
      </c>
      <c r="O54" s="144" t="str">
        <f>IF(H54&gt;0,E54,"--")</f>
        <v>--</v>
      </c>
      <c r="Q54" s="1"/>
      <c r="R54" s="157"/>
      <c r="S54" s="79"/>
    </row>
    <row r="55" spans="1:19" x14ac:dyDescent="0.25">
      <c r="A55" s="31"/>
      <c r="B55" s="17">
        <v>2027</v>
      </c>
      <c r="C55" s="25">
        <f t="shared" si="23"/>
        <v>5004.5917499999996</v>
      </c>
      <c r="D55" s="96">
        <f t="shared" si="24"/>
        <v>3721.0641038774997</v>
      </c>
      <c r="E55" s="100">
        <f>D55/12</f>
        <v>310.08867532312496</v>
      </c>
      <c r="F55" s="52">
        <f t="shared" si="25"/>
        <v>5314.6804253231248</v>
      </c>
      <c r="G55" s="264"/>
      <c r="H55" s="75">
        <v>0</v>
      </c>
      <c r="I55" s="8">
        <f t="shared" si="26"/>
        <v>0</v>
      </c>
      <c r="J55" s="84">
        <f t="shared" si="27"/>
        <v>0</v>
      </c>
      <c r="K55" s="52">
        <f t="shared" si="28"/>
        <v>0</v>
      </c>
      <c r="L55" s="146"/>
      <c r="M55" s="233" t="s">
        <v>45</v>
      </c>
      <c r="N55" s="145" t="str">
        <f>IF(H55&gt;0,C55,"--")</f>
        <v>--</v>
      </c>
      <c r="O55" s="144" t="str">
        <f>IF(H55&gt;0,E55,"--")</f>
        <v>--</v>
      </c>
      <c r="Q55" s="1"/>
      <c r="R55" s="157"/>
      <c r="S55" s="79"/>
    </row>
    <row r="56" spans="1:19" ht="15.75" thickBot="1" x14ac:dyDescent="0.3">
      <c r="A56" s="217"/>
      <c r="B56" s="197"/>
      <c r="C56" s="198"/>
      <c r="D56" s="199"/>
      <c r="E56" s="200"/>
      <c r="F56" s="201"/>
      <c r="G56" s="151"/>
      <c r="H56" s="202"/>
      <c r="I56" s="203"/>
      <c r="J56" s="200"/>
      <c r="K56" s="201"/>
      <c r="L56" s="146"/>
      <c r="M56" s="141"/>
      <c r="N56" s="140"/>
      <c r="O56" s="139"/>
      <c r="Q56" s="1"/>
      <c r="R56" s="1"/>
      <c r="S56" s="79"/>
    </row>
    <row r="57" spans="1:19" ht="15.75" thickTop="1" x14ac:dyDescent="0.25">
      <c r="A57" s="143"/>
      <c r="C57" s="143"/>
      <c r="D57" s="143"/>
      <c r="H57" s="143"/>
      <c r="L57" s="79"/>
      <c r="M57" s="138"/>
      <c r="N57" s="137"/>
      <c r="Q57" s="79"/>
      <c r="R57" s="79"/>
      <c r="S57" s="79"/>
    </row>
    <row r="58" spans="1:19" x14ac:dyDescent="0.25">
      <c r="L58" s="79"/>
      <c r="M58" s="136"/>
      <c r="Q58" s="79"/>
      <c r="R58" s="79"/>
      <c r="S58" s="79"/>
    </row>
    <row r="59" spans="1:19" x14ac:dyDescent="0.25">
      <c r="L59" s="79"/>
      <c r="M59" s="136"/>
      <c r="N59" s="2"/>
      <c r="Q59" s="79"/>
      <c r="R59" s="79"/>
      <c r="S59" s="79"/>
    </row>
  </sheetData>
  <mergeCells count="40">
    <mergeCell ref="O45:O46"/>
    <mergeCell ref="N50:N51"/>
    <mergeCell ref="O50:O51"/>
    <mergeCell ref="N52:N53"/>
    <mergeCell ref="O52:O53"/>
    <mergeCell ref="G29:H29"/>
    <mergeCell ref="G30:H30"/>
    <mergeCell ref="C33:E33"/>
    <mergeCell ref="G33:G55"/>
    <mergeCell ref="N36:N37"/>
    <mergeCell ref="N45:N46"/>
    <mergeCell ref="O36:O37"/>
    <mergeCell ref="N38:N39"/>
    <mergeCell ref="O38:O39"/>
    <mergeCell ref="N43:N44"/>
    <mergeCell ref="O43:O44"/>
    <mergeCell ref="G28:H28"/>
    <mergeCell ref="G17:H17"/>
    <mergeCell ref="G18:H18"/>
    <mergeCell ref="G19:H19"/>
    <mergeCell ref="G20:H20"/>
    <mergeCell ref="G21:H21"/>
    <mergeCell ref="G22:H22"/>
    <mergeCell ref="G23:H23"/>
    <mergeCell ref="G24:H24"/>
    <mergeCell ref="G25:H25"/>
    <mergeCell ref="G26:H26"/>
    <mergeCell ref="G27:H27"/>
    <mergeCell ref="G16:H16"/>
    <mergeCell ref="C6:J6"/>
    <mergeCell ref="C7:D7"/>
    <mergeCell ref="E7:K7"/>
    <mergeCell ref="G8:H8"/>
    <mergeCell ref="G9:H9"/>
    <mergeCell ref="G10:H10"/>
    <mergeCell ref="G11:H11"/>
    <mergeCell ref="G12:H12"/>
    <mergeCell ref="G13:H13"/>
    <mergeCell ref="G14:H14"/>
    <mergeCell ref="G15:H15"/>
  </mergeCells>
  <dataValidations count="5">
    <dataValidation type="list" allowBlank="1" showInputMessage="1" showErrorMessage="1" sqref="H47:H48 H40:H41 H54:H56">
      <formula1>"0,1, 2, 3, 4, 5, 6, 7, 8, 9, 10, 11, 12"</formula1>
    </dataValidation>
    <dataValidation type="list" allowBlank="1" showInputMessage="1" showErrorMessage="1" sqref="H36 H50 H43">
      <formula1>"0,1, 2, 3, 4, 5, 6, 7, 8, 9, 10,"</formula1>
    </dataValidation>
    <dataValidation type="list" allowBlank="1" showInputMessage="1" showErrorMessage="1" sqref="H38 H45 H52">
      <formula1>"0,1"</formula1>
    </dataValidation>
    <dataValidation type="list" allowBlank="1" showInputMessage="1" showErrorMessage="1" sqref="H37 H44 H51">
      <formula1>"0,1, 2"</formula1>
    </dataValidation>
    <dataValidation type="list" allowBlank="1" showInputMessage="1" showErrorMessage="1" sqref="H39 H46 H53">
      <formula1>"0,1, 2, 3, 4, 5, 6, 7, 8, 9, 10, 11"</formula1>
    </dataValidation>
  </dataValidations>
  <pageMargins left="0.7" right="0.7" top="0.78740157499999996" bottom="0.78740157499999996"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9"/>
  <sheetViews>
    <sheetView topLeftCell="A22" zoomScale="80" zoomScaleNormal="80" workbookViewId="0">
      <selection activeCell="D47" sqref="D47"/>
    </sheetView>
  </sheetViews>
  <sheetFormatPr baseColWidth="10" defaultRowHeight="15" x14ac:dyDescent="0.25"/>
  <cols>
    <col min="1" max="1" width="11.42578125" customWidth="1"/>
    <col min="2" max="2" width="16.5703125" bestFit="1" customWidth="1"/>
    <col min="4" max="4" width="19.42578125" customWidth="1"/>
    <col min="5" max="5" width="23.5703125" customWidth="1"/>
    <col min="6" max="6" width="20.5703125" customWidth="1"/>
    <col min="7" max="7" width="1.5703125" customWidth="1"/>
    <col min="8" max="8" width="23" bestFit="1" customWidth="1"/>
    <col min="9" max="9" width="12.28515625" bestFit="1" customWidth="1"/>
    <col min="10" max="10" width="17.42578125" bestFit="1" customWidth="1"/>
    <col min="11" max="11" width="14.7109375" bestFit="1" customWidth="1"/>
    <col min="12" max="12" width="9" customWidth="1"/>
    <col min="13" max="13" width="14.7109375" style="7" customWidth="1"/>
    <col min="14" max="14" width="44.85546875" customWidth="1"/>
    <col min="15" max="15" width="43.28515625" customWidth="1"/>
    <col min="17" max="17" width="23.85546875" customWidth="1"/>
    <col min="18" max="18" width="22.5703125" customWidth="1"/>
  </cols>
  <sheetData>
    <row r="1" spans="1:16" ht="21" x14ac:dyDescent="0.35">
      <c r="A1" s="23" t="s">
        <v>15</v>
      </c>
      <c r="I1" s="9"/>
    </row>
    <row r="2" spans="1:16" x14ac:dyDescent="0.25">
      <c r="A2" s="4" t="s">
        <v>35</v>
      </c>
      <c r="B2" s="3"/>
      <c r="C2" s="12"/>
      <c r="D2" s="3"/>
      <c r="E2" s="3"/>
      <c r="F2" s="3"/>
      <c r="G2" s="3"/>
      <c r="H2" s="3"/>
      <c r="I2" s="9"/>
      <c r="J2" s="3"/>
      <c r="K2" s="3"/>
      <c r="M2" s="5"/>
      <c r="N2" s="3"/>
      <c r="O2" s="3"/>
      <c r="P2" s="3"/>
    </row>
    <row r="3" spans="1:16" x14ac:dyDescent="0.25">
      <c r="B3" s="5"/>
      <c r="C3" s="13"/>
      <c r="D3" s="1"/>
      <c r="E3" s="2"/>
      <c r="I3" s="9"/>
    </row>
    <row r="4" spans="1:16" x14ac:dyDescent="0.25">
      <c r="A4" s="19" t="s">
        <v>9</v>
      </c>
      <c r="B4" s="6"/>
      <c r="C4" s="14"/>
      <c r="D4" s="1"/>
      <c r="E4" s="2"/>
      <c r="I4" s="9"/>
    </row>
    <row r="5" spans="1:16" ht="15.75" thickBot="1" x14ac:dyDescent="0.3">
      <c r="B5" s="7"/>
      <c r="C5" s="13"/>
      <c r="D5" s="1"/>
      <c r="E5" s="2"/>
      <c r="I5" s="9"/>
    </row>
    <row r="6" spans="1:16" ht="15.75" thickBot="1" x14ac:dyDescent="0.3">
      <c r="B6" s="7"/>
      <c r="C6" s="244" t="s">
        <v>18</v>
      </c>
      <c r="D6" s="245"/>
      <c r="E6" s="245"/>
      <c r="F6" s="245"/>
      <c r="G6" s="245"/>
      <c r="H6" s="245"/>
      <c r="I6" s="245"/>
      <c r="J6" s="245"/>
      <c r="K6" s="133"/>
    </row>
    <row r="7" spans="1:16" ht="15.75" thickBot="1" x14ac:dyDescent="0.3">
      <c r="B7" s="7"/>
      <c r="C7" s="246" t="s">
        <v>30</v>
      </c>
      <c r="D7" s="247"/>
      <c r="E7" s="248" t="s">
        <v>31</v>
      </c>
      <c r="F7" s="249"/>
      <c r="G7" s="249"/>
      <c r="H7" s="249"/>
      <c r="I7" s="249"/>
      <c r="J7" s="249"/>
      <c r="K7" s="250"/>
    </row>
    <row r="8" spans="1:16" ht="60" x14ac:dyDescent="0.25">
      <c r="A8" s="59" t="s">
        <v>7</v>
      </c>
      <c r="B8" s="205" t="s">
        <v>5</v>
      </c>
      <c r="C8" s="211" t="s">
        <v>1</v>
      </c>
      <c r="D8" s="77" t="s">
        <v>17</v>
      </c>
      <c r="E8" s="134" t="s">
        <v>4</v>
      </c>
      <c r="F8" s="38" t="s">
        <v>63</v>
      </c>
      <c r="G8" s="251" t="s">
        <v>57</v>
      </c>
      <c r="H8" s="252"/>
      <c r="I8" s="60" t="s">
        <v>6</v>
      </c>
      <c r="J8" s="38" t="s">
        <v>8</v>
      </c>
      <c r="K8" s="37" t="s">
        <v>0</v>
      </c>
    </row>
    <row r="9" spans="1:16" x14ac:dyDescent="0.25">
      <c r="A9" s="66"/>
      <c r="B9" s="206"/>
      <c r="C9" s="212"/>
      <c r="D9" s="80"/>
      <c r="E9" s="135"/>
      <c r="F9" s="21"/>
      <c r="G9" s="253"/>
      <c r="H9" s="254"/>
      <c r="I9" s="22"/>
      <c r="J9" s="21"/>
      <c r="K9" s="67"/>
    </row>
    <row r="10" spans="1:16" x14ac:dyDescent="0.25">
      <c r="A10" s="31" t="s">
        <v>2</v>
      </c>
      <c r="B10" s="207" t="s">
        <v>38</v>
      </c>
      <c r="C10" s="82">
        <v>3369.08</v>
      </c>
      <c r="D10" s="95">
        <f>C10*0.74353</f>
        <v>2505.0120523999999</v>
      </c>
      <c r="E10" s="83">
        <f t="shared" ref="E10:E15" si="0">C10*1.275</f>
        <v>4295.5769999999993</v>
      </c>
      <c r="F10" s="96">
        <f>E10*0.74353</f>
        <v>3193.8903668099997</v>
      </c>
      <c r="G10" s="242">
        <f>F10/12+ 120</f>
        <v>386.15753056749998</v>
      </c>
      <c r="H10" s="243"/>
      <c r="I10" s="10">
        <v>1</v>
      </c>
      <c r="J10" s="50">
        <f t="shared" ref="J10:J15" si="1">(E10+G10)*I10</f>
        <v>4681.734530567499</v>
      </c>
      <c r="K10" s="26">
        <f t="shared" ref="K10:K15" si="2">J10*12</f>
        <v>56180.814366809987</v>
      </c>
    </row>
    <row r="11" spans="1:16" x14ac:dyDescent="0.25">
      <c r="A11" s="31"/>
      <c r="B11" s="207" t="s">
        <v>49</v>
      </c>
      <c r="C11" s="82">
        <v>3569.08</v>
      </c>
      <c r="D11" s="95">
        <f t="shared" ref="D11:D29" si="3">C11*0.74353</f>
        <v>2653.7180524</v>
      </c>
      <c r="E11" s="83">
        <f t="shared" si="0"/>
        <v>4550.5769999999993</v>
      </c>
      <c r="F11" s="96">
        <f t="shared" ref="F11:F29" si="4">E11*0.74353</f>
        <v>3383.4905168099995</v>
      </c>
      <c r="G11" s="255">
        <f>F11/12</f>
        <v>281.95754306749996</v>
      </c>
      <c r="H11" s="256"/>
      <c r="I11" s="10">
        <v>1</v>
      </c>
      <c r="J11" s="50">
        <f t="shared" si="1"/>
        <v>4832.5345430674988</v>
      </c>
      <c r="K11" s="26">
        <f t="shared" si="2"/>
        <v>57990.414516809986</v>
      </c>
    </row>
    <row r="12" spans="1:16" x14ac:dyDescent="0.25">
      <c r="A12" s="31"/>
      <c r="B12" s="207" t="s">
        <v>48</v>
      </c>
      <c r="C12" s="82">
        <v>3569.08</v>
      </c>
      <c r="D12" s="95">
        <f t="shared" si="3"/>
        <v>2653.7180524</v>
      </c>
      <c r="E12" s="83">
        <f t="shared" si="0"/>
        <v>4550.5769999999993</v>
      </c>
      <c r="F12" s="96">
        <f t="shared" si="4"/>
        <v>3383.4905168099995</v>
      </c>
      <c r="G12" s="255">
        <f>F12/12</f>
        <v>281.95754306749996</v>
      </c>
      <c r="H12" s="256"/>
      <c r="I12" s="10">
        <v>1</v>
      </c>
      <c r="J12" s="50">
        <f t="shared" si="1"/>
        <v>4832.5345430674988</v>
      </c>
      <c r="K12" s="26">
        <f t="shared" si="2"/>
        <v>57990.414516809986</v>
      </c>
    </row>
    <row r="13" spans="1:16" x14ac:dyDescent="0.25">
      <c r="A13" s="31"/>
      <c r="B13" s="208" t="s">
        <v>59</v>
      </c>
      <c r="C13" s="82">
        <v>3765.38</v>
      </c>
      <c r="D13" s="95">
        <f t="shared" si="3"/>
        <v>2799.6729914000002</v>
      </c>
      <c r="E13" s="83">
        <f t="shared" si="0"/>
        <v>4800.8594999999996</v>
      </c>
      <c r="F13" s="96">
        <f t="shared" si="4"/>
        <v>3569.583064035</v>
      </c>
      <c r="G13" s="255">
        <f>F13/12</f>
        <v>297.46525533624998</v>
      </c>
      <c r="H13" s="256"/>
      <c r="I13" s="10">
        <v>1</v>
      </c>
      <c r="J13" s="50">
        <f t="shared" si="1"/>
        <v>5098.3247553362498</v>
      </c>
      <c r="K13" s="26">
        <f t="shared" si="2"/>
        <v>61179.897064035002</v>
      </c>
    </row>
    <row r="14" spans="1:16" x14ac:dyDescent="0.25">
      <c r="A14" s="29"/>
      <c r="B14" s="209">
        <v>2026</v>
      </c>
      <c r="C14" s="82">
        <v>3765.38</v>
      </c>
      <c r="D14" s="95">
        <f t="shared" si="3"/>
        <v>2799.6729914000002</v>
      </c>
      <c r="E14" s="83">
        <f t="shared" si="0"/>
        <v>4800.8594999999996</v>
      </c>
      <c r="F14" s="96">
        <f t="shared" si="4"/>
        <v>3569.583064035</v>
      </c>
      <c r="G14" s="255">
        <f>F14/12</f>
        <v>297.46525533624998</v>
      </c>
      <c r="H14" s="256"/>
      <c r="I14" s="10">
        <v>1</v>
      </c>
      <c r="J14" s="50">
        <f t="shared" si="1"/>
        <v>5098.3247553362498</v>
      </c>
      <c r="K14" s="26">
        <f t="shared" si="2"/>
        <v>61179.897064035002</v>
      </c>
    </row>
    <row r="15" spans="1:16" x14ac:dyDescent="0.25">
      <c r="A15" s="29"/>
      <c r="B15" s="209">
        <v>2027</v>
      </c>
      <c r="C15" s="82">
        <v>3765.38</v>
      </c>
      <c r="D15" s="95">
        <f t="shared" si="3"/>
        <v>2799.6729914000002</v>
      </c>
      <c r="E15" s="83">
        <f t="shared" si="0"/>
        <v>4800.8594999999996</v>
      </c>
      <c r="F15" s="96">
        <f t="shared" si="4"/>
        <v>3569.583064035</v>
      </c>
      <c r="G15" s="255">
        <f>F15/12</f>
        <v>297.46525533624998</v>
      </c>
      <c r="H15" s="256"/>
      <c r="I15" s="10">
        <v>1</v>
      </c>
      <c r="J15" s="50">
        <f t="shared" si="1"/>
        <v>5098.3247553362498</v>
      </c>
      <c r="K15" s="26">
        <f t="shared" si="2"/>
        <v>61179.897064035002</v>
      </c>
      <c r="M15" s="189"/>
      <c r="N15" s="11"/>
      <c r="O15" s="11"/>
      <c r="P15" s="11"/>
    </row>
    <row r="16" spans="1:16" x14ac:dyDescent="0.25">
      <c r="A16" s="30"/>
      <c r="B16" s="39"/>
      <c r="C16" s="85"/>
      <c r="D16" s="204"/>
      <c r="E16" s="94"/>
      <c r="F16" s="227"/>
      <c r="G16" s="257"/>
      <c r="H16" s="258"/>
      <c r="I16" s="16"/>
      <c r="J16" s="51"/>
      <c r="K16" s="72"/>
    </row>
    <row r="17" spans="1:19" x14ac:dyDescent="0.25">
      <c r="A17" s="31" t="s">
        <v>3</v>
      </c>
      <c r="B17" s="220" t="s">
        <v>38</v>
      </c>
      <c r="C17" s="225">
        <v>3520.54</v>
      </c>
      <c r="D17" s="95">
        <f t="shared" si="3"/>
        <v>2617.6271062000001</v>
      </c>
      <c r="E17" s="83">
        <f t="shared" ref="E17:E22" si="5">C17*1.275</f>
        <v>4488.6884999999993</v>
      </c>
      <c r="F17" s="96">
        <f t="shared" si="4"/>
        <v>3337.4745604049995</v>
      </c>
      <c r="G17" s="242">
        <f>F17/12+120</f>
        <v>398.12288003374994</v>
      </c>
      <c r="H17" s="243"/>
      <c r="I17" s="10">
        <v>1</v>
      </c>
      <c r="J17" s="50">
        <f t="shared" ref="J17:J22" si="6">(E17+G17)*I17</f>
        <v>4886.8113800337496</v>
      </c>
      <c r="K17" s="26">
        <f t="shared" ref="K17:K22" si="7">J17*12</f>
        <v>58641.736560404999</v>
      </c>
    </row>
    <row r="18" spans="1:19" x14ac:dyDescent="0.25">
      <c r="A18" s="31"/>
      <c r="B18" s="220" t="s">
        <v>49</v>
      </c>
      <c r="C18" s="225">
        <v>3720.54</v>
      </c>
      <c r="D18" s="95">
        <f t="shared" si="3"/>
        <v>2766.3331062000002</v>
      </c>
      <c r="E18" s="83">
        <f t="shared" si="5"/>
        <v>4743.6884999999993</v>
      </c>
      <c r="F18" s="96">
        <f t="shared" si="4"/>
        <v>3527.0747104049997</v>
      </c>
      <c r="G18" s="255">
        <f>F18/12</f>
        <v>293.92289253374997</v>
      </c>
      <c r="H18" s="256"/>
      <c r="I18" s="10">
        <v>1</v>
      </c>
      <c r="J18" s="50">
        <f t="shared" si="6"/>
        <v>5037.6113925337495</v>
      </c>
      <c r="K18" s="26">
        <f t="shared" si="7"/>
        <v>60451.336710404998</v>
      </c>
    </row>
    <row r="19" spans="1:19" x14ac:dyDescent="0.25">
      <c r="A19" s="31"/>
      <c r="B19" s="220" t="s">
        <v>48</v>
      </c>
      <c r="C19" s="225">
        <v>3720.54</v>
      </c>
      <c r="D19" s="95">
        <f t="shared" si="3"/>
        <v>2766.3331062000002</v>
      </c>
      <c r="E19" s="83">
        <f t="shared" si="5"/>
        <v>4743.6884999999993</v>
      </c>
      <c r="F19" s="96">
        <f t="shared" si="4"/>
        <v>3527.0747104049997</v>
      </c>
      <c r="G19" s="255">
        <f>F19/12</f>
        <v>293.92289253374997</v>
      </c>
      <c r="H19" s="256"/>
      <c r="I19" s="10">
        <v>1</v>
      </c>
      <c r="J19" s="50">
        <f t="shared" si="6"/>
        <v>5037.6113925337495</v>
      </c>
      <c r="K19" s="26">
        <f t="shared" si="7"/>
        <v>60451.336710404998</v>
      </c>
    </row>
    <row r="20" spans="1:19" x14ac:dyDescent="0.25">
      <c r="A20" s="31"/>
      <c r="B20" s="208" t="s">
        <v>59</v>
      </c>
      <c r="C20" s="225">
        <v>3925.17</v>
      </c>
      <c r="D20" s="95">
        <f t="shared" si="3"/>
        <v>2918.4816501</v>
      </c>
      <c r="E20" s="83">
        <f t="shared" si="5"/>
        <v>5004.5917499999996</v>
      </c>
      <c r="F20" s="96">
        <f t="shared" si="4"/>
        <v>3721.0641038774997</v>
      </c>
      <c r="G20" s="255">
        <f>F20/12</f>
        <v>310.08867532312496</v>
      </c>
      <c r="H20" s="256"/>
      <c r="I20" s="10">
        <v>1</v>
      </c>
      <c r="J20" s="50">
        <f t="shared" si="6"/>
        <v>5314.6804253231248</v>
      </c>
      <c r="K20" s="26">
        <f t="shared" si="7"/>
        <v>63776.165103877502</v>
      </c>
    </row>
    <row r="21" spans="1:19" x14ac:dyDescent="0.25">
      <c r="A21" s="31"/>
      <c r="B21" s="222">
        <v>2026</v>
      </c>
      <c r="C21" s="225">
        <v>3925.17</v>
      </c>
      <c r="D21" s="95">
        <f t="shared" si="3"/>
        <v>2918.4816501</v>
      </c>
      <c r="E21" s="83">
        <f t="shared" si="5"/>
        <v>5004.5917499999996</v>
      </c>
      <c r="F21" s="96">
        <f t="shared" si="4"/>
        <v>3721.0641038774997</v>
      </c>
      <c r="G21" s="255">
        <f>F21/12</f>
        <v>310.08867532312496</v>
      </c>
      <c r="H21" s="256"/>
      <c r="I21" s="10">
        <v>1</v>
      </c>
      <c r="J21" s="50">
        <f t="shared" si="6"/>
        <v>5314.6804253231248</v>
      </c>
      <c r="K21" s="26">
        <f t="shared" si="7"/>
        <v>63776.165103877502</v>
      </c>
      <c r="M21" s="188"/>
      <c r="N21" s="132"/>
      <c r="O21" s="132"/>
      <c r="P21" s="13"/>
    </row>
    <row r="22" spans="1:19" x14ac:dyDescent="0.25">
      <c r="A22" s="31"/>
      <c r="B22" s="222">
        <v>2027</v>
      </c>
      <c r="C22" s="82">
        <v>3925.17</v>
      </c>
      <c r="D22" s="95">
        <f t="shared" si="3"/>
        <v>2918.4816501</v>
      </c>
      <c r="E22" s="83">
        <f t="shared" si="5"/>
        <v>5004.5917499999996</v>
      </c>
      <c r="F22" s="96">
        <f t="shared" si="4"/>
        <v>3721.0641038774997</v>
      </c>
      <c r="G22" s="255">
        <f>F22/12</f>
        <v>310.08867532312496</v>
      </c>
      <c r="H22" s="256"/>
      <c r="I22" s="10">
        <v>1</v>
      </c>
      <c r="J22" s="50">
        <f t="shared" si="6"/>
        <v>5314.6804253231248</v>
      </c>
      <c r="K22" s="26">
        <f t="shared" si="7"/>
        <v>63776.165103877502</v>
      </c>
    </row>
    <row r="23" spans="1:19" x14ac:dyDescent="0.25">
      <c r="A23" s="30"/>
      <c r="B23" s="223"/>
      <c r="C23" s="117"/>
      <c r="D23" s="204"/>
      <c r="E23" s="94"/>
      <c r="F23" s="227"/>
      <c r="G23" s="257"/>
      <c r="H23" s="258"/>
      <c r="I23" s="16"/>
      <c r="J23" s="51"/>
      <c r="K23" s="72"/>
    </row>
    <row r="24" spans="1:19" x14ac:dyDescent="0.25">
      <c r="A24" s="31" t="s">
        <v>11</v>
      </c>
      <c r="B24" s="220" t="s">
        <v>38</v>
      </c>
      <c r="C24" s="225">
        <v>3939.07</v>
      </c>
      <c r="D24" s="95">
        <f t="shared" si="3"/>
        <v>2928.8167171</v>
      </c>
      <c r="E24" s="83">
        <f t="shared" ref="E24:E29" si="8">C24*1.275</f>
        <v>5022.3142499999994</v>
      </c>
      <c r="F24" s="96">
        <f t="shared" si="4"/>
        <v>3734.2413143024996</v>
      </c>
      <c r="G24" s="242">
        <f>F24/12+120</f>
        <v>431.18677619187497</v>
      </c>
      <c r="H24" s="243"/>
      <c r="I24" s="10">
        <v>1</v>
      </c>
      <c r="J24" s="50">
        <f t="shared" ref="J24:J29" si="9">(E24+G24)*I24</f>
        <v>5453.5010261918742</v>
      </c>
      <c r="K24" s="26">
        <f t="shared" ref="K24:K29" si="10">J24*12</f>
        <v>65442.01231430249</v>
      </c>
    </row>
    <row r="25" spans="1:19" x14ac:dyDescent="0.25">
      <c r="A25" s="31"/>
      <c r="B25" s="220" t="s">
        <v>49</v>
      </c>
      <c r="C25" s="225">
        <v>4139.07</v>
      </c>
      <c r="D25" s="95">
        <f t="shared" si="3"/>
        <v>3077.5227170999997</v>
      </c>
      <c r="E25" s="83">
        <f t="shared" si="8"/>
        <v>5277.3142499999994</v>
      </c>
      <c r="F25" s="96">
        <f t="shared" si="4"/>
        <v>3923.8414643024998</v>
      </c>
      <c r="G25" s="255">
        <f>F25/12</f>
        <v>326.98678869187501</v>
      </c>
      <c r="H25" s="256"/>
      <c r="I25" s="10">
        <v>1</v>
      </c>
      <c r="J25" s="50">
        <f t="shared" si="9"/>
        <v>5604.3010386918741</v>
      </c>
      <c r="K25" s="26">
        <f t="shared" si="10"/>
        <v>67251.612464302481</v>
      </c>
    </row>
    <row r="26" spans="1:19" x14ac:dyDescent="0.25">
      <c r="A26" s="31"/>
      <c r="B26" s="220" t="s">
        <v>48</v>
      </c>
      <c r="C26" s="225">
        <v>4139.07</v>
      </c>
      <c r="D26" s="95">
        <f t="shared" si="3"/>
        <v>3077.5227170999997</v>
      </c>
      <c r="E26" s="83">
        <f t="shared" si="8"/>
        <v>5277.3142499999994</v>
      </c>
      <c r="F26" s="96">
        <f t="shared" si="4"/>
        <v>3923.8414643024998</v>
      </c>
      <c r="G26" s="255">
        <f>F26/12</f>
        <v>326.98678869187501</v>
      </c>
      <c r="H26" s="256"/>
      <c r="I26" s="10">
        <v>1</v>
      </c>
      <c r="J26" s="50">
        <f t="shared" si="9"/>
        <v>5604.3010386918741</v>
      </c>
      <c r="K26" s="26">
        <f t="shared" si="10"/>
        <v>67251.612464302481</v>
      </c>
    </row>
    <row r="27" spans="1:19" x14ac:dyDescent="0.25">
      <c r="A27" s="31"/>
      <c r="B27" s="208" t="s">
        <v>59</v>
      </c>
      <c r="C27" s="225">
        <v>4366.72</v>
      </c>
      <c r="D27" s="95">
        <f t="shared" si="3"/>
        <v>3246.7873216000003</v>
      </c>
      <c r="E27" s="83">
        <f t="shared" si="8"/>
        <v>5567.5680000000002</v>
      </c>
      <c r="F27" s="96">
        <f t="shared" si="4"/>
        <v>4139.6538350400006</v>
      </c>
      <c r="G27" s="255">
        <f>F27/12</f>
        <v>344.97115292000007</v>
      </c>
      <c r="H27" s="256"/>
      <c r="I27" s="10">
        <v>1</v>
      </c>
      <c r="J27" s="50">
        <f t="shared" si="9"/>
        <v>5912.5391529200006</v>
      </c>
      <c r="K27" s="26">
        <f t="shared" si="10"/>
        <v>70950.469835040014</v>
      </c>
    </row>
    <row r="28" spans="1:19" x14ac:dyDescent="0.25">
      <c r="A28" s="31"/>
      <c r="B28" s="222">
        <v>2026</v>
      </c>
      <c r="C28" s="225">
        <v>4366.72</v>
      </c>
      <c r="D28" s="95">
        <f t="shared" si="3"/>
        <v>3246.7873216000003</v>
      </c>
      <c r="E28" s="83">
        <f t="shared" si="8"/>
        <v>5567.5680000000002</v>
      </c>
      <c r="F28" s="96">
        <f t="shared" si="4"/>
        <v>4139.6538350400006</v>
      </c>
      <c r="G28" s="255">
        <f>F28/12</f>
        <v>344.97115292000007</v>
      </c>
      <c r="H28" s="256"/>
      <c r="I28" s="10">
        <v>1</v>
      </c>
      <c r="J28" s="50">
        <f t="shared" si="9"/>
        <v>5912.5391529200006</v>
      </c>
      <c r="K28" s="26">
        <f t="shared" si="10"/>
        <v>70950.469835040014</v>
      </c>
    </row>
    <row r="29" spans="1:19" x14ac:dyDescent="0.25">
      <c r="A29" s="91"/>
      <c r="B29" s="222">
        <v>2027</v>
      </c>
      <c r="C29" s="225">
        <v>4366.72</v>
      </c>
      <c r="D29" s="95">
        <f t="shared" si="3"/>
        <v>3246.7873216000003</v>
      </c>
      <c r="E29" s="83">
        <f t="shared" si="8"/>
        <v>5567.5680000000002</v>
      </c>
      <c r="F29" s="96">
        <f t="shared" si="4"/>
        <v>4139.6538350400006</v>
      </c>
      <c r="G29" s="255">
        <f>F29/12</f>
        <v>344.97115292000007</v>
      </c>
      <c r="H29" s="256"/>
      <c r="I29" s="10">
        <v>1</v>
      </c>
      <c r="J29" s="50">
        <f t="shared" si="9"/>
        <v>5912.5391529200006</v>
      </c>
      <c r="K29" s="26">
        <f t="shared" si="10"/>
        <v>70950.469835040014</v>
      </c>
    </row>
    <row r="30" spans="1:19" ht="15.75" thickBot="1" x14ac:dyDescent="0.3">
      <c r="A30" s="191"/>
      <c r="B30" s="226"/>
      <c r="C30" s="192"/>
      <c r="D30" s="216"/>
      <c r="E30" s="192"/>
      <c r="F30" s="193"/>
      <c r="G30" s="259"/>
      <c r="H30" s="260"/>
      <c r="I30" s="194"/>
      <c r="J30" s="195"/>
      <c r="K30" s="196"/>
      <c r="Q30" s="79"/>
      <c r="R30" s="79"/>
      <c r="S30" s="79"/>
    </row>
    <row r="31" spans="1:19" x14ac:dyDescent="0.25">
      <c r="A31" s="104"/>
      <c r="B31" s="105"/>
      <c r="C31" s="106"/>
      <c r="D31" s="107"/>
      <c r="E31" s="108"/>
      <c r="F31" s="107"/>
      <c r="G31" s="109"/>
      <c r="H31" s="109"/>
      <c r="I31" s="110"/>
      <c r="J31" s="112"/>
      <c r="K31" s="111"/>
      <c r="Q31" s="79"/>
      <c r="R31" s="79"/>
      <c r="S31" s="79"/>
    </row>
    <row r="32" spans="1:19" ht="15.75" thickBot="1" x14ac:dyDescent="0.3">
      <c r="B32" s="7"/>
      <c r="C32" s="13"/>
      <c r="I32" s="9"/>
      <c r="M32" s="187"/>
      <c r="N32" s="186"/>
      <c r="O32" s="186"/>
      <c r="Q32" s="79"/>
      <c r="R32" s="79"/>
      <c r="S32" s="79"/>
    </row>
    <row r="33" spans="1:19" ht="15.75" thickBot="1" x14ac:dyDescent="0.3">
      <c r="B33" s="7"/>
      <c r="C33" s="261" t="s">
        <v>24</v>
      </c>
      <c r="D33" s="262"/>
      <c r="E33" s="262"/>
      <c r="F33" s="131">
        <v>1</v>
      </c>
      <c r="G33" s="263"/>
      <c r="H33" s="130" t="s">
        <v>29</v>
      </c>
      <c r="I33" s="129"/>
      <c r="J33" s="129"/>
      <c r="K33" s="128"/>
      <c r="L33" s="146"/>
      <c r="M33" s="185"/>
      <c r="N33" s="184"/>
      <c r="O33" s="183"/>
      <c r="Q33" s="182"/>
      <c r="R33" s="182"/>
      <c r="S33" s="79"/>
    </row>
    <row r="34" spans="1:19" ht="62.25" customHeight="1" x14ac:dyDescent="0.25">
      <c r="A34" s="59" t="s">
        <v>7</v>
      </c>
      <c r="B34" s="181" t="s">
        <v>58</v>
      </c>
      <c r="C34" s="127" t="s">
        <v>4</v>
      </c>
      <c r="D34" s="126" t="s">
        <v>17</v>
      </c>
      <c r="E34" s="125" t="s">
        <v>57</v>
      </c>
      <c r="F34" s="37" t="s">
        <v>8</v>
      </c>
      <c r="G34" s="264"/>
      <c r="H34" s="68" t="s">
        <v>56</v>
      </c>
      <c r="I34" s="38" t="s">
        <v>55</v>
      </c>
      <c r="J34" s="134" t="s">
        <v>54</v>
      </c>
      <c r="K34" s="37" t="s">
        <v>53</v>
      </c>
      <c r="L34" s="146"/>
      <c r="M34" s="180" t="s">
        <v>52</v>
      </c>
      <c r="N34" s="179" t="s">
        <v>51</v>
      </c>
      <c r="O34" s="178" t="s">
        <v>50</v>
      </c>
      <c r="P34" s="78"/>
      <c r="Q34" s="34"/>
      <c r="R34" s="34"/>
      <c r="S34" s="79"/>
    </row>
    <row r="35" spans="1:19" x14ac:dyDescent="0.25">
      <c r="A35" s="66"/>
      <c r="B35" s="20"/>
      <c r="C35" s="40"/>
      <c r="D35" s="24"/>
      <c r="E35" s="39"/>
      <c r="F35" s="41"/>
      <c r="G35" s="264"/>
      <c r="H35" s="69"/>
      <c r="I35" s="24"/>
      <c r="J35" s="24"/>
      <c r="K35" s="70"/>
      <c r="L35" s="146"/>
      <c r="M35" s="190"/>
      <c r="N35" s="175"/>
      <c r="O35" s="177"/>
      <c r="Q35" s="173"/>
      <c r="R35" s="173"/>
      <c r="S35" s="79"/>
    </row>
    <row r="36" spans="1:19" x14ac:dyDescent="0.25">
      <c r="A36" s="31" t="s">
        <v>2</v>
      </c>
      <c r="B36" s="172" t="s">
        <v>38</v>
      </c>
      <c r="C36" s="171">
        <f t="shared" ref="C36:C41" si="11">E10/100%*$F$33</f>
        <v>4295.5769999999993</v>
      </c>
      <c r="D36" s="170">
        <f t="shared" ref="D36:D41" si="12">C36*0.74353</f>
        <v>3193.8903668099997</v>
      </c>
      <c r="E36" s="169">
        <f>(D36/12)+120*F33</f>
        <v>386.15753056749998</v>
      </c>
      <c r="F36" s="168">
        <f t="shared" ref="F36:F41" si="13">(E10+G10)*$F$33</f>
        <v>4681.734530567499</v>
      </c>
      <c r="G36" s="264"/>
      <c r="H36" s="75">
        <v>0</v>
      </c>
      <c r="I36" s="167">
        <f t="shared" ref="I36:I41" si="14">C36*H36</f>
        <v>0</v>
      </c>
      <c r="J36" s="166">
        <f t="shared" ref="J36:J41" si="15">E36*H36</f>
        <v>0</v>
      </c>
      <c r="K36" s="158">
        <f t="shared" ref="K36:K41" si="16">(I36+J36)</f>
        <v>0</v>
      </c>
      <c r="L36" s="146"/>
      <c r="M36" s="230">
        <v>2024</v>
      </c>
      <c r="N36" s="265" t="str">
        <f>IF(AND(H36&gt;0,H37&gt;0),((I36+I37)/(H36+H37)),IF(AND(H36=0,H37&gt;0),C37,"--"))</f>
        <v>--</v>
      </c>
      <c r="O36" s="273" t="str">
        <f>IF(AND(H36&gt;0,H37&gt;0),(E36-(120*F33)+(((120*F33)*H36)/(H36+H37))),IF(AND(H36=0,H37&gt;0),E37,"--"))</f>
        <v>--</v>
      </c>
      <c r="P36" s="78"/>
      <c r="Q36" s="176"/>
      <c r="R36" s="157"/>
      <c r="S36" s="79"/>
    </row>
    <row r="37" spans="1:19" x14ac:dyDescent="0.25">
      <c r="A37" s="31"/>
      <c r="B37" s="172" t="s">
        <v>49</v>
      </c>
      <c r="C37" s="171">
        <f t="shared" si="11"/>
        <v>4550.5769999999993</v>
      </c>
      <c r="D37" s="170">
        <f>D36</f>
        <v>3193.8903668099997</v>
      </c>
      <c r="E37" s="169">
        <f>D37/12</f>
        <v>266.15753056749998</v>
      </c>
      <c r="F37" s="168">
        <f t="shared" si="13"/>
        <v>4832.5345430674988</v>
      </c>
      <c r="G37" s="264"/>
      <c r="H37" s="75">
        <v>0</v>
      </c>
      <c r="I37" s="167">
        <f t="shared" si="14"/>
        <v>0</v>
      </c>
      <c r="J37" s="166">
        <f t="shared" si="15"/>
        <v>0</v>
      </c>
      <c r="K37" s="158">
        <f t="shared" si="16"/>
        <v>0</v>
      </c>
      <c r="L37" s="146"/>
      <c r="M37" s="230"/>
      <c r="N37" s="266"/>
      <c r="O37" s="268"/>
      <c r="P37" s="111"/>
      <c r="Q37" s="1"/>
      <c r="R37" s="157"/>
      <c r="S37" s="79"/>
    </row>
    <row r="38" spans="1:19" x14ac:dyDescent="0.25">
      <c r="A38" s="31"/>
      <c r="B38" s="165" t="s">
        <v>48</v>
      </c>
      <c r="C38" s="164">
        <f t="shared" si="11"/>
        <v>4550.5769999999993</v>
      </c>
      <c r="D38" s="163">
        <f>D39</f>
        <v>3569.583064035</v>
      </c>
      <c r="E38" s="162">
        <f>D38/12</f>
        <v>297.46525533624998</v>
      </c>
      <c r="F38" s="161">
        <f t="shared" si="13"/>
        <v>4832.5345430674988</v>
      </c>
      <c r="G38" s="264"/>
      <c r="H38" s="75">
        <v>0</v>
      </c>
      <c r="I38" s="160">
        <f t="shared" si="14"/>
        <v>0</v>
      </c>
      <c r="J38" s="159">
        <f t="shared" si="15"/>
        <v>0</v>
      </c>
      <c r="K38" s="158">
        <f t="shared" si="16"/>
        <v>0</v>
      </c>
      <c r="L38" s="146"/>
      <c r="M38" s="231" t="s">
        <v>47</v>
      </c>
      <c r="N38" s="269" t="str">
        <f>IF(AND(H38&gt;0,H39&gt;0),((I38+I39)/(H38+H39)),IF(AND(H38=0,H39&gt;0),C39,"--"))</f>
        <v>--</v>
      </c>
      <c r="O38" s="271" t="str">
        <f>IF(H39&gt;0,E39,"--")</f>
        <v>--</v>
      </c>
      <c r="P38" s="2"/>
      <c r="Q38" s="1"/>
      <c r="R38" s="157"/>
      <c r="S38" s="79"/>
    </row>
    <row r="39" spans="1:19" x14ac:dyDescent="0.25">
      <c r="A39" s="29"/>
      <c r="B39" s="165" t="s">
        <v>59</v>
      </c>
      <c r="C39" s="164">
        <f t="shared" si="11"/>
        <v>4800.8594999999996</v>
      </c>
      <c r="D39" s="163">
        <f t="shared" si="12"/>
        <v>3569.583064035</v>
      </c>
      <c r="E39" s="162">
        <f>D39/12</f>
        <v>297.46525533624998</v>
      </c>
      <c r="F39" s="161">
        <f t="shared" si="13"/>
        <v>5098.3247553362498</v>
      </c>
      <c r="G39" s="264"/>
      <c r="H39" s="75">
        <v>0</v>
      </c>
      <c r="I39" s="160">
        <f t="shared" si="14"/>
        <v>0</v>
      </c>
      <c r="J39" s="159">
        <f t="shared" si="15"/>
        <v>0</v>
      </c>
      <c r="K39" s="158">
        <f t="shared" si="16"/>
        <v>0</v>
      </c>
      <c r="L39" s="146"/>
      <c r="M39" s="232"/>
      <c r="N39" s="270"/>
      <c r="O39" s="272"/>
      <c r="Q39" s="1"/>
      <c r="R39" s="157"/>
      <c r="S39" s="79"/>
    </row>
    <row r="40" spans="1:19" x14ac:dyDescent="0.25">
      <c r="A40" s="29"/>
      <c r="B40" s="17">
        <v>2026</v>
      </c>
      <c r="C40" s="25">
        <f t="shared" si="11"/>
        <v>4800.8594999999996</v>
      </c>
      <c r="D40" s="96">
        <f t="shared" si="12"/>
        <v>3569.583064035</v>
      </c>
      <c r="E40" s="100">
        <f>D40/12</f>
        <v>297.46525533624998</v>
      </c>
      <c r="F40" s="52">
        <f t="shared" si="13"/>
        <v>5098.3247553362498</v>
      </c>
      <c r="G40" s="264"/>
      <c r="H40" s="75">
        <v>0</v>
      </c>
      <c r="I40" s="8">
        <f t="shared" si="14"/>
        <v>0</v>
      </c>
      <c r="J40" s="84">
        <f t="shared" si="15"/>
        <v>0</v>
      </c>
      <c r="K40" s="158">
        <f t="shared" si="16"/>
        <v>0</v>
      </c>
      <c r="L40" s="146"/>
      <c r="M40" s="233" t="s">
        <v>46</v>
      </c>
      <c r="N40" s="145" t="str">
        <f>IF(H40&gt;0,C40, "--")</f>
        <v>--</v>
      </c>
      <c r="O40" s="144" t="str">
        <f>IF(H40&gt;0,E40,"--")</f>
        <v>--</v>
      </c>
      <c r="P40" s="78"/>
      <c r="Q40" s="1"/>
      <c r="R40" s="157"/>
      <c r="S40" s="79"/>
    </row>
    <row r="41" spans="1:19" x14ac:dyDescent="0.25">
      <c r="A41" s="29"/>
      <c r="B41" s="17">
        <v>2027</v>
      </c>
      <c r="C41" s="25">
        <f t="shared" si="11"/>
        <v>4800.8594999999996</v>
      </c>
      <c r="D41" s="96">
        <f t="shared" si="12"/>
        <v>3569.583064035</v>
      </c>
      <c r="E41" s="100">
        <f>D41/12</f>
        <v>297.46525533624998</v>
      </c>
      <c r="F41" s="52">
        <f t="shared" si="13"/>
        <v>5098.3247553362498</v>
      </c>
      <c r="G41" s="264"/>
      <c r="H41" s="75">
        <v>0</v>
      </c>
      <c r="I41" s="8">
        <f t="shared" si="14"/>
        <v>0</v>
      </c>
      <c r="J41" s="84">
        <f t="shared" si="15"/>
        <v>0</v>
      </c>
      <c r="K41" s="158">
        <f t="shared" si="16"/>
        <v>0</v>
      </c>
      <c r="L41" s="146"/>
      <c r="M41" s="233" t="s">
        <v>45</v>
      </c>
      <c r="N41" s="145" t="str">
        <f>IF(H41&gt;0,C41,"--")</f>
        <v>--</v>
      </c>
      <c r="O41" s="144" t="str">
        <f>IF(H41&gt;0,E41,"--")</f>
        <v>--</v>
      </c>
      <c r="P41" s="78"/>
      <c r="Q41" s="1"/>
      <c r="R41" s="157"/>
      <c r="S41" s="79"/>
    </row>
    <row r="42" spans="1:19" x14ac:dyDescent="0.25">
      <c r="A42" s="30"/>
      <c r="B42" s="18"/>
      <c r="C42" s="40"/>
      <c r="D42" s="92"/>
      <c r="E42" s="90"/>
      <c r="F42" s="53"/>
      <c r="G42" s="264"/>
      <c r="H42" s="69"/>
      <c r="I42" s="24"/>
      <c r="J42" s="86"/>
      <c r="K42" s="71"/>
      <c r="L42" s="146"/>
      <c r="M42" s="234"/>
      <c r="N42" s="175"/>
      <c r="O42" s="174"/>
      <c r="Q42" s="173"/>
      <c r="R42" s="173"/>
      <c r="S42" s="1"/>
    </row>
    <row r="43" spans="1:19" ht="15" customHeight="1" x14ac:dyDescent="0.25">
      <c r="A43" s="31" t="s">
        <v>3</v>
      </c>
      <c r="B43" s="172" t="s">
        <v>38</v>
      </c>
      <c r="C43" s="171">
        <f t="shared" ref="C43:C48" si="17">E17/100%*$F$33</f>
        <v>4488.6884999999993</v>
      </c>
      <c r="D43" s="170">
        <f t="shared" ref="D43:D48" si="18">C43*0.74353</f>
        <v>3337.4745604049995</v>
      </c>
      <c r="E43" s="169">
        <f>(D43/12)+120*F33</f>
        <v>398.12288003374994</v>
      </c>
      <c r="F43" s="168">
        <f t="shared" ref="F43:F48" si="19">(E17+G17)*$F$33</f>
        <v>4886.8113800337496</v>
      </c>
      <c r="G43" s="264"/>
      <c r="H43" s="75">
        <v>0</v>
      </c>
      <c r="I43" s="167">
        <f t="shared" ref="I43:I48" si="20">C43*H43</f>
        <v>0</v>
      </c>
      <c r="J43" s="166">
        <f t="shared" ref="J43:J48" si="21">E43*H43</f>
        <v>0</v>
      </c>
      <c r="K43" s="52">
        <f t="shared" ref="K43:K48" si="22">(I43+J43)</f>
        <v>0</v>
      </c>
      <c r="L43" s="146"/>
      <c r="M43" s="230">
        <v>2024</v>
      </c>
      <c r="N43" s="265" t="str">
        <f>IF(AND(H43&gt;0,H44&gt;0),((I43+I44)/(H43+H44)),IF(AND(H43=0,H44&gt;0),C44,"--"))</f>
        <v>--</v>
      </c>
      <c r="O43" s="273" t="str">
        <f>IF(AND(H43&gt;0,H44&gt;0),(E43-(120*F33)+(((120*F33)*H43)/(H43+H44))),IF(AND(H43=0,H44&gt;0),E44,"--"))</f>
        <v>--</v>
      </c>
      <c r="P43" s="78"/>
      <c r="Q43" s="1"/>
      <c r="R43" s="1"/>
      <c r="S43" s="79"/>
    </row>
    <row r="44" spans="1:19" x14ac:dyDescent="0.25">
      <c r="A44" s="31"/>
      <c r="B44" s="172" t="s">
        <v>49</v>
      </c>
      <c r="C44" s="171">
        <f t="shared" si="17"/>
        <v>4743.6884999999993</v>
      </c>
      <c r="D44" s="170">
        <f>D43</f>
        <v>3337.4745604049995</v>
      </c>
      <c r="E44" s="169">
        <f>D44/12</f>
        <v>278.12288003374994</v>
      </c>
      <c r="F44" s="168">
        <f t="shared" si="19"/>
        <v>5037.6113925337495</v>
      </c>
      <c r="G44" s="264"/>
      <c r="H44" s="75">
        <v>0</v>
      </c>
      <c r="I44" s="167">
        <f t="shared" si="20"/>
        <v>0</v>
      </c>
      <c r="J44" s="166">
        <f t="shared" si="21"/>
        <v>0</v>
      </c>
      <c r="K44" s="52">
        <f t="shared" si="22"/>
        <v>0</v>
      </c>
      <c r="L44" s="146"/>
      <c r="M44" s="230"/>
      <c r="N44" s="266"/>
      <c r="O44" s="268"/>
      <c r="P44" s="78"/>
      <c r="Q44" s="1"/>
      <c r="R44" s="157"/>
      <c r="S44" s="79"/>
    </row>
    <row r="45" spans="1:19" x14ac:dyDescent="0.25">
      <c r="A45" s="31"/>
      <c r="B45" s="165" t="s">
        <v>48</v>
      </c>
      <c r="C45" s="164">
        <f t="shared" si="17"/>
        <v>4743.6884999999993</v>
      </c>
      <c r="D45" s="163">
        <f>D46</f>
        <v>3721.0641038774997</v>
      </c>
      <c r="E45" s="162">
        <f>D45/12</f>
        <v>310.08867532312496</v>
      </c>
      <c r="F45" s="161">
        <f t="shared" si="19"/>
        <v>5037.6113925337495</v>
      </c>
      <c r="G45" s="264"/>
      <c r="H45" s="75">
        <v>0</v>
      </c>
      <c r="I45" s="160">
        <f t="shared" si="20"/>
        <v>0</v>
      </c>
      <c r="J45" s="159">
        <f t="shared" si="21"/>
        <v>0</v>
      </c>
      <c r="K45" s="158">
        <f t="shared" si="22"/>
        <v>0</v>
      </c>
      <c r="L45" s="146"/>
      <c r="M45" s="231" t="s">
        <v>47</v>
      </c>
      <c r="N45" s="269" t="str">
        <f>IF(AND(H45&gt;0,H46&gt;0),((I45+I46)/(H45+H46)),IF(AND(H45=0,H46&gt;0),C46,"--"))</f>
        <v>--</v>
      </c>
      <c r="O45" s="271" t="str">
        <f>IF(H46&gt;0,E46,"--")</f>
        <v>--</v>
      </c>
      <c r="Q45" s="1"/>
      <c r="R45" s="157"/>
      <c r="S45" s="79"/>
    </row>
    <row r="46" spans="1:19" x14ac:dyDescent="0.25">
      <c r="A46" s="31"/>
      <c r="B46" s="165" t="s">
        <v>59</v>
      </c>
      <c r="C46" s="164">
        <f t="shared" si="17"/>
        <v>5004.5917499999996</v>
      </c>
      <c r="D46" s="163">
        <f t="shared" si="18"/>
        <v>3721.0641038774997</v>
      </c>
      <c r="E46" s="162">
        <f>D46/12</f>
        <v>310.08867532312496</v>
      </c>
      <c r="F46" s="161">
        <f t="shared" si="19"/>
        <v>5314.6804253231248</v>
      </c>
      <c r="G46" s="264"/>
      <c r="H46" s="75">
        <v>0</v>
      </c>
      <c r="I46" s="160">
        <f t="shared" si="20"/>
        <v>0</v>
      </c>
      <c r="J46" s="159">
        <f t="shared" si="21"/>
        <v>0</v>
      </c>
      <c r="K46" s="158">
        <f t="shared" si="22"/>
        <v>0</v>
      </c>
      <c r="L46" s="146"/>
      <c r="M46" s="232"/>
      <c r="N46" s="270"/>
      <c r="O46" s="272"/>
      <c r="Q46" s="1"/>
      <c r="R46" s="157"/>
      <c r="S46" s="79"/>
    </row>
    <row r="47" spans="1:19" x14ac:dyDescent="0.25">
      <c r="A47" s="31"/>
      <c r="B47" s="17">
        <v>2026</v>
      </c>
      <c r="C47" s="25">
        <f t="shared" si="17"/>
        <v>5004.5917499999996</v>
      </c>
      <c r="D47" s="96">
        <f t="shared" si="18"/>
        <v>3721.0641038774997</v>
      </c>
      <c r="E47" s="100">
        <f>D47/12</f>
        <v>310.08867532312496</v>
      </c>
      <c r="F47" s="52">
        <f t="shared" si="19"/>
        <v>5314.6804253231248</v>
      </c>
      <c r="G47" s="264"/>
      <c r="H47" s="75">
        <v>0</v>
      </c>
      <c r="I47" s="8">
        <f t="shared" si="20"/>
        <v>0</v>
      </c>
      <c r="J47" s="84">
        <f t="shared" si="21"/>
        <v>0</v>
      </c>
      <c r="K47" s="52">
        <f t="shared" si="22"/>
        <v>0</v>
      </c>
      <c r="L47" s="146"/>
      <c r="M47" s="233" t="s">
        <v>46</v>
      </c>
      <c r="N47" s="145" t="str">
        <f>IF(H47&gt;0,C47, "--")</f>
        <v>--</v>
      </c>
      <c r="O47" s="144" t="str">
        <f>IF(H47&gt;0,E47,"--")</f>
        <v>--</v>
      </c>
      <c r="Q47" s="1"/>
      <c r="R47" s="157"/>
      <c r="S47" s="79"/>
    </row>
    <row r="48" spans="1:19" x14ac:dyDescent="0.25">
      <c r="A48" s="31"/>
      <c r="B48" s="17">
        <v>2027</v>
      </c>
      <c r="C48" s="25">
        <f t="shared" si="17"/>
        <v>5004.5917499999996</v>
      </c>
      <c r="D48" s="96">
        <f t="shared" si="18"/>
        <v>3721.0641038774997</v>
      </c>
      <c r="E48" s="100">
        <f>D48/12</f>
        <v>310.08867532312496</v>
      </c>
      <c r="F48" s="52">
        <f t="shared" si="19"/>
        <v>5314.6804253231248</v>
      </c>
      <c r="G48" s="264"/>
      <c r="H48" s="75">
        <v>0</v>
      </c>
      <c r="I48" s="8">
        <f t="shared" si="20"/>
        <v>0</v>
      </c>
      <c r="J48" s="84">
        <f t="shared" si="21"/>
        <v>0</v>
      </c>
      <c r="K48" s="52">
        <f t="shared" si="22"/>
        <v>0</v>
      </c>
      <c r="L48" s="146"/>
      <c r="M48" s="233" t="s">
        <v>45</v>
      </c>
      <c r="N48" s="145" t="str">
        <f>IF(H48&gt;0,C48,"--")</f>
        <v>--</v>
      </c>
      <c r="O48" s="144" t="str">
        <f>IF(H48&gt;0,E48,"--")</f>
        <v>--</v>
      </c>
      <c r="Q48" s="1"/>
      <c r="R48" s="157"/>
      <c r="S48" s="79"/>
    </row>
    <row r="49" spans="1:19" x14ac:dyDescent="0.25">
      <c r="A49" s="30"/>
      <c r="B49" s="18"/>
      <c r="C49" s="63"/>
      <c r="D49" s="92"/>
      <c r="E49" s="99"/>
      <c r="F49" s="61"/>
      <c r="G49" s="264"/>
      <c r="H49" s="63"/>
      <c r="I49" s="15"/>
      <c r="J49" s="92"/>
      <c r="K49" s="61"/>
      <c r="L49" s="146"/>
      <c r="M49" s="234"/>
      <c r="N49" s="175"/>
      <c r="O49" s="174"/>
      <c r="Q49" s="35"/>
      <c r="R49" s="173"/>
      <c r="S49" s="79"/>
    </row>
    <row r="50" spans="1:19" ht="15" customHeight="1" x14ac:dyDescent="0.25">
      <c r="A50" s="31" t="s">
        <v>11</v>
      </c>
      <c r="B50" s="172" t="s">
        <v>38</v>
      </c>
      <c r="C50" s="171">
        <f t="shared" ref="C50:C55" si="23">E24/100%*$F$33</f>
        <v>5022.3142499999994</v>
      </c>
      <c r="D50" s="170">
        <f t="shared" ref="D50:D55" si="24">C50*0.74353</f>
        <v>3734.2413143024996</v>
      </c>
      <c r="E50" s="169">
        <f>(D50/12)+120*F33</f>
        <v>431.18677619187497</v>
      </c>
      <c r="F50" s="168">
        <f t="shared" ref="F50:F55" si="25">(E24+G24)*$F$33</f>
        <v>5453.5010261918742</v>
      </c>
      <c r="G50" s="264"/>
      <c r="H50" s="75">
        <v>0</v>
      </c>
      <c r="I50" s="167">
        <f t="shared" ref="I50:I55" si="26">C50*H50</f>
        <v>0</v>
      </c>
      <c r="J50" s="166">
        <f t="shared" ref="J50:J55" si="27">E50*H50</f>
        <v>0</v>
      </c>
      <c r="K50" s="52">
        <f t="shared" ref="K50:K55" si="28">(I50+J50)</f>
        <v>0</v>
      </c>
      <c r="L50" s="146"/>
      <c r="M50" s="230">
        <v>2024</v>
      </c>
      <c r="N50" s="265" t="str">
        <f>IF(AND(H50&gt;0,H51&gt;0),((I50+I51)/(H50+H51)),IF(AND(H50=0,H51&gt;0),C51,"--"))</f>
        <v>--</v>
      </c>
      <c r="O50" s="267" t="str">
        <f>IF(AND(H50&gt;0,H51&gt;0),(E50-(120*F33)+(((120*F33)*H50)/(H50+H51))),IF(AND(H50=0,H51&gt;0),E51,"--"))</f>
        <v>--</v>
      </c>
      <c r="P50" s="78"/>
      <c r="Q50" s="1"/>
      <c r="R50" s="1"/>
      <c r="S50" s="79"/>
    </row>
    <row r="51" spans="1:19" x14ac:dyDescent="0.25">
      <c r="A51" s="31"/>
      <c r="B51" s="172" t="s">
        <v>49</v>
      </c>
      <c r="C51" s="171">
        <f t="shared" si="23"/>
        <v>5277.3142499999994</v>
      </c>
      <c r="D51" s="170">
        <f>D50</f>
        <v>3734.2413143024996</v>
      </c>
      <c r="E51" s="169">
        <f>D51/12</f>
        <v>311.18677619187497</v>
      </c>
      <c r="F51" s="168">
        <f t="shared" si="25"/>
        <v>5604.3010386918741</v>
      </c>
      <c r="G51" s="264"/>
      <c r="H51" s="75">
        <v>0</v>
      </c>
      <c r="I51" s="167">
        <f t="shared" si="26"/>
        <v>0</v>
      </c>
      <c r="J51" s="166">
        <f t="shared" si="27"/>
        <v>0</v>
      </c>
      <c r="K51" s="52">
        <f t="shared" si="28"/>
        <v>0</v>
      </c>
      <c r="L51" s="146"/>
      <c r="M51" s="230"/>
      <c r="N51" s="266"/>
      <c r="O51" s="268"/>
      <c r="P51" s="78"/>
      <c r="Q51" s="1"/>
      <c r="R51" s="157"/>
      <c r="S51" s="79"/>
    </row>
    <row r="52" spans="1:19" x14ac:dyDescent="0.25">
      <c r="A52" s="31"/>
      <c r="B52" s="165" t="s">
        <v>48</v>
      </c>
      <c r="C52" s="164">
        <f t="shared" si="23"/>
        <v>5277.3142499999994</v>
      </c>
      <c r="D52" s="163">
        <f>D53</f>
        <v>4139.6538350400006</v>
      </c>
      <c r="E52" s="162">
        <f>D52/12</f>
        <v>344.97115292000007</v>
      </c>
      <c r="F52" s="161">
        <f t="shared" si="25"/>
        <v>5604.3010386918741</v>
      </c>
      <c r="G52" s="264"/>
      <c r="H52" s="75">
        <v>0</v>
      </c>
      <c r="I52" s="160">
        <f t="shared" si="26"/>
        <v>0</v>
      </c>
      <c r="J52" s="159">
        <f t="shared" si="27"/>
        <v>0</v>
      </c>
      <c r="K52" s="52">
        <f t="shared" si="28"/>
        <v>0</v>
      </c>
      <c r="L52" s="146"/>
      <c r="M52" s="231" t="s">
        <v>47</v>
      </c>
      <c r="N52" s="269" t="str">
        <f>IF(AND(H52&gt;0,H53&gt;0),((I52+I53)/(H52+H53)),IF(AND(H52=0,H53&gt;0),C53,"--"))</f>
        <v>--</v>
      </c>
      <c r="O52" s="271" t="str">
        <f>IF(H53&gt;0,E53,"--")</f>
        <v>--</v>
      </c>
      <c r="P52" s="78"/>
      <c r="Q52" s="1"/>
      <c r="R52" s="157"/>
      <c r="S52" s="79"/>
    </row>
    <row r="53" spans="1:19" x14ac:dyDescent="0.25">
      <c r="A53" s="31"/>
      <c r="B53" s="165" t="s">
        <v>59</v>
      </c>
      <c r="C53" s="164">
        <f t="shared" si="23"/>
        <v>5567.5680000000002</v>
      </c>
      <c r="D53" s="163">
        <f t="shared" si="24"/>
        <v>4139.6538350400006</v>
      </c>
      <c r="E53" s="162">
        <f>D53/12</f>
        <v>344.97115292000007</v>
      </c>
      <c r="F53" s="161">
        <f t="shared" si="25"/>
        <v>5912.5391529200006</v>
      </c>
      <c r="G53" s="264"/>
      <c r="H53" s="75">
        <v>0</v>
      </c>
      <c r="I53" s="160">
        <f t="shared" si="26"/>
        <v>0</v>
      </c>
      <c r="J53" s="159">
        <f t="shared" si="27"/>
        <v>0</v>
      </c>
      <c r="K53" s="158">
        <f t="shared" si="28"/>
        <v>0</v>
      </c>
      <c r="L53" s="146"/>
      <c r="M53" s="232"/>
      <c r="N53" s="270"/>
      <c r="O53" s="272"/>
      <c r="Q53" s="1"/>
      <c r="R53" s="157"/>
      <c r="S53" s="79"/>
    </row>
    <row r="54" spans="1:19" x14ac:dyDescent="0.25">
      <c r="A54" s="31"/>
      <c r="B54" s="17">
        <v>2026</v>
      </c>
      <c r="C54" s="25">
        <f t="shared" si="23"/>
        <v>5567.5680000000002</v>
      </c>
      <c r="D54" s="96">
        <f t="shared" si="24"/>
        <v>4139.6538350400006</v>
      </c>
      <c r="E54" s="100">
        <f>D54/12</f>
        <v>344.97115292000007</v>
      </c>
      <c r="F54" s="52">
        <f t="shared" si="25"/>
        <v>5912.5391529200006</v>
      </c>
      <c r="G54" s="264"/>
      <c r="H54" s="75">
        <v>0</v>
      </c>
      <c r="I54" s="8">
        <f t="shared" si="26"/>
        <v>0</v>
      </c>
      <c r="J54" s="84">
        <f t="shared" si="27"/>
        <v>0</v>
      </c>
      <c r="K54" s="52">
        <f t="shared" si="28"/>
        <v>0</v>
      </c>
      <c r="L54" s="146"/>
      <c r="M54" s="233" t="s">
        <v>46</v>
      </c>
      <c r="N54" s="145" t="str">
        <f>IF(H54&gt;0,C54, "--")</f>
        <v>--</v>
      </c>
      <c r="O54" s="144" t="str">
        <f>IF(H54&gt;0,E54,"--")</f>
        <v>--</v>
      </c>
      <c r="Q54" s="1"/>
      <c r="R54" s="157"/>
      <c r="S54" s="79"/>
    </row>
    <row r="55" spans="1:19" x14ac:dyDescent="0.25">
      <c r="A55" s="31"/>
      <c r="B55" s="17">
        <v>2027</v>
      </c>
      <c r="C55" s="25">
        <f t="shared" si="23"/>
        <v>5567.5680000000002</v>
      </c>
      <c r="D55" s="96">
        <f t="shared" si="24"/>
        <v>4139.6538350400006</v>
      </c>
      <c r="E55" s="100">
        <f>D55/12</f>
        <v>344.97115292000007</v>
      </c>
      <c r="F55" s="52">
        <f t="shared" si="25"/>
        <v>5912.5391529200006</v>
      </c>
      <c r="G55" s="264"/>
      <c r="H55" s="75">
        <v>0</v>
      </c>
      <c r="I55" s="8">
        <f t="shared" si="26"/>
        <v>0</v>
      </c>
      <c r="J55" s="84">
        <f t="shared" si="27"/>
        <v>0</v>
      </c>
      <c r="K55" s="52">
        <f t="shared" si="28"/>
        <v>0</v>
      </c>
      <c r="L55" s="146"/>
      <c r="M55" s="233" t="s">
        <v>45</v>
      </c>
      <c r="N55" s="145" t="str">
        <f>IF(H55&gt;0,C55,"--")</f>
        <v>--</v>
      </c>
      <c r="O55" s="144" t="str">
        <f>IF(H55&gt;0,E55,"--")</f>
        <v>--</v>
      </c>
      <c r="Q55" s="1"/>
      <c r="R55" s="157"/>
      <c r="S55" s="79"/>
    </row>
    <row r="56" spans="1:19" ht="15.75" thickBot="1" x14ac:dyDescent="0.3">
      <c r="A56" s="217"/>
      <c r="B56" s="197"/>
      <c r="C56" s="198"/>
      <c r="D56" s="199"/>
      <c r="E56" s="200"/>
      <c r="F56" s="201"/>
      <c r="G56" s="151"/>
      <c r="H56" s="202"/>
      <c r="I56" s="203"/>
      <c r="J56" s="200"/>
      <c r="K56" s="201"/>
      <c r="L56" s="146"/>
      <c r="M56" s="141"/>
      <c r="N56" s="140"/>
      <c r="O56" s="139"/>
      <c r="Q56" s="1"/>
      <c r="R56" s="1"/>
      <c r="S56" s="79"/>
    </row>
    <row r="57" spans="1:19" ht="15.75" thickTop="1" x14ac:dyDescent="0.25">
      <c r="A57" s="143"/>
      <c r="C57" s="143"/>
      <c r="D57" s="143"/>
      <c r="H57" s="143"/>
      <c r="L57" s="79"/>
      <c r="M57" s="138"/>
      <c r="N57" s="137"/>
      <c r="Q57" s="79"/>
      <c r="R57" s="79"/>
      <c r="S57" s="79"/>
    </row>
    <row r="58" spans="1:19" x14ac:dyDescent="0.25">
      <c r="L58" s="79"/>
      <c r="M58" s="136"/>
      <c r="Q58" s="79"/>
      <c r="R58" s="79"/>
      <c r="S58" s="79"/>
    </row>
    <row r="59" spans="1:19" x14ac:dyDescent="0.25">
      <c r="L59" s="79"/>
      <c r="M59" s="136"/>
      <c r="N59" s="2"/>
      <c r="Q59" s="79"/>
      <c r="R59" s="79"/>
      <c r="S59" s="79"/>
    </row>
  </sheetData>
  <mergeCells count="40">
    <mergeCell ref="O45:O46"/>
    <mergeCell ref="N50:N51"/>
    <mergeCell ref="O50:O51"/>
    <mergeCell ref="N52:N53"/>
    <mergeCell ref="O52:O53"/>
    <mergeCell ref="G29:H29"/>
    <mergeCell ref="G30:H30"/>
    <mergeCell ref="C33:E33"/>
    <mergeCell ref="G33:G55"/>
    <mergeCell ref="N36:N37"/>
    <mergeCell ref="N45:N46"/>
    <mergeCell ref="O36:O37"/>
    <mergeCell ref="N38:N39"/>
    <mergeCell ref="O38:O39"/>
    <mergeCell ref="N43:N44"/>
    <mergeCell ref="O43:O44"/>
    <mergeCell ref="G28:H28"/>
    <mergeCell ref="G17:H17"/>
    <mergeCell ref="G18:H18"/>
    <mergeCell ref="G19:H19"/>
    <mergeCell ref="G20:H20"/>
    <mergeCell ref="G21:H21"/>
    <mergeCell ref="G22:H22"/>
    <mergeCell ref="G23:H23"/>
    <mergeCell ref="G24:H24"/>
    <mergeCell ref="G25:H25"/>
    <mergeCell ref="G26:H26"/>
    <mergeCell ref="G27:H27"/>
    <mergeCell ref="G16:H16"/>
    <mergeCell ref="C6:J6"/>
    <mergeCell ref="C7:D7"/>
    <mergeCell ref="E7:K7"/>
    <mergeCell ref="G8:H8"/>
    <mergeCell ref="G9:H9"/>
    <mergeCell ref="G10:H10"/>
    <mergeCell ref="G11:H11"/>
    <mergeCell ref="G12:H12"/>
    <mergeCell ref="G13:H13"/>
    <mergeCell ref="G14:H14"/>
    <mergeCell ref="G15:H15"/>
  </mergeCells>
  <dataValidations count="5">
    <dataValidation type="list" allowBlank="1" showInputMessage="1" showErrorMessage="1" sqref="H39 H46 H53">
      <formula1>"0,1, 2, 3, 4, 5, 6, 7, 8, 9, 10, 11"</formula1>
    </dataValidation>
    <dataValidation type="list" allowBlank="1" showInputMessage="1" showErrorMessage="1" sqref="H37 H44 H51">
      <formula1>"0,1, 2"</formula1>
    </dataValidation>
    <dataValidation type="list" allowBlank="1" showInputMessage="1" showErrorMessage="1" sqref="H38 H45 H52">
      <formula1>"0,1"</formula1>
    </dataValidation>
    <dataValidation type="list" allowBlank="1" showInputMessage="1" showErrorMessage="1" sqref="H36 H50 H43">
      <formula1>"0,1, 2, 3, 4, 5, 6, 7, 8, 9, 10,"</formula1>
    </dataValidation>
    <dataValidation type="list" allowBlank="1" showInputMessage="1" showErrorMessage="1" sqref="H47:H48 H40:H41 H54:H56">
      <formula1>"0,1, 2, 3, 4, 5, 6, 7, 8, 9, 10, 11, 12"</formula1>
    </dataValidation>
  </dataValidations>
  <pageMargins left="0.7" right="0.7" top="0.78740157499999996" bottom="0.78740157499999996"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9"/>
  <sheetViews>
    <sheetView tabSelected="1" topLeftCell="A28" zoomScale="80" zoomScaleNormal="80" workbookViewId="0">
      <selection activeCell="D66" sqref="D66"/>
    </sheetView>
  </sheetViews>
  <sheetFormatPr baseColWidth="10" defaultRowHeight="15" x14ac:dyDescent="0.25"/>
  <cols>
    <col min="1" max="1" width="11.42578125" customWidth="1"/>
    <col min="2" max="2" width="16.5703125" bestFit="1" customWidth="1"/>
    <col min="4" max="4" width="19.42578125" customWidth="1"/>
    <col min="5" max="5" width="23.5703125" customWidth="1"/>
    <col min="6" max="6" width="20.5703125" customWidth="1"/>
    <col min="7" max="7" width="1.5703125" customWidth="1"/>
    <col min="8" max="8" width="23" bestFit="1" customWidth="1"/>
    <col min="9" max="9" width="12.28515625" bestFit="1" customWidth="1"/>
    <col min="10" max="10" width="17.42578125" bestFit="1" customWidth="1"/>
    <col min="11" max="11" width="14.7109375" bestFit="1" customWidth="1"/>
    <col min="12" max="12" width="9" customWidth="1"/>
    <col min="13" max="13" width="14.7109375" style="7" customWidth="1"/>
    <col min="14" max="14" width="44.85546875" customWidth="1"/>
    <col min="15" max="15" width="43.28515625" customWidth="1"/>
    <col min="17" max="17" width="23.85546875" customWidth="1"/>
    <col min="18" max="18" width="22.5703125" customWidth="1"/>
  </cols>
  <sheetData>
    <row r="1" spans="1:16" ht="21" x14ac:dyDescent="0.35">
      <c r="A1" s="23" t="s">
        <v>15</v>
      </c>
      <c r="I1" s="9"/>
    </row>
    <row r="2" spans="1:16" x14ac:dyDescent="0.25">
      <c r="A2" s="4" t="s">
        <v>32</v>
      </c>
      <c r="B2" s="3"/>
      <c r="C2" s="12"/>
      <c r="D2" s="3"/>
      <c r="E2" s="3"/>
      <c r="F2" s="3"/>
      <c r="G2" s="3"/>
      <c r="H2" s="3"/>
      <c r="I2" s="9"/>
      <c r="J2" s="3"/>
      <c r="K2" s="3"/>
      <c r="M2" s="5"/>
      <c r="N2" s="3"/>
      <c r="O2" s="3"/>
      <c r="P2" s="3"/>
    </row>
    <row r="3" spans="1:16" x14ac:dyDescent="0.25">
      <c r="B3" s="5"/>
      <c r="C3" s="13"/>
      <c r="D3" s="1"/>
      <c r="E3" s="2"/>
      <c r="I3" s="9"/>
    </row>
    <row r="4" spans="1:16" x14ac:dyDescent="0.25">
      <c r="A4" s="19" t="s">
        <v>9</v>
      </c>
      <c r="B4" s="6"/>
      <c r="C4" s="14"/>
      <c r="D4" s="1"/>
      <c r="E4" s="2"/>
      <c r="I4" s="9"/>
    </row>
    <row r="5" spans="1:16" ht="15.75" thickBot="1" x14ac:dyDescent="0.3">
      <c r="B5" s="7"/>
      <c r="C5" s="13"/>
      <c r="D5" s="1"/>
      <c r="E5" s="2"/>
      <c r="I5" s="9"/>
    </row>
    <row r="6" spans="1:16" ht="15.75" thickBot="1" x14ac:dyDescent="0.3">
      <c r="B6" s="7"/>
      <c r="C6" s="244" t="s">
        <v>18</v>
      </c>
      <c r="D6" s="245"/>
      <c r="E6" s="245"/>
      <c r="F6" s="245"/>
      <c r="G6" s="245"/>
      <c r="H6" s="245"/>
      <c r="I6" s="245"/>
      <c r="J6" s="245"/>
      <c r="K6" s="133"/>
    </row>
    <row r="7" spans="1:16" ht="15.75" thickBot="1" x14ac:dyDescent="0.3">
      <c r="B7" s="7"/>
      <c r="C7" s="246" t="s">
        <v>30</v>
      </c>
      <c r="D7" s="247"/>
      <c r="E7" s="248" t="s">
        <v>31</v>
      </c>
      <c r="F7" s="249"/>
      <c r="G7" s="249"/>
      <c r="H7" s="249"/>
      <c r="I7" s="249"/>
      <c r="J7" s="249"/>
      <c r="K7" s="250"/>
    </row>
    <row r="8" spans="1:16" ht="60" x14ac:dyDescent="0.25">
      <c r="A8" s="59" t="s">
        <v>7</v>
      </c>
      <c r="B8" s="205" t="s">
        <v>5</v>
      </c>
      <c r="C8" s="211" t="s">
        <v>1</v>
      </c>
      <c r="D8" s="77" t="s">
        <v>17</v>
      </c>
      <c r="E8" s="134" t="s">
        <v>4</v>
      </c>
      <c r="F8" s="38" t="s">
        <v>63</v>
      </c>
      <c r="G8" s="251" t="s">
        <v>57</v>
      </c>
      <c r="H8" s="252"/>
      <c r="I8" s="60" t="s">
        <v>6</v>
      </c>
      <c r="J8" s="38" t="s">
        <v>8</v>
      </c>
      <c r="K8" s="37" t="s">
        <v>0</v>
      </c>
    </row>
    <row r="9" spans="1:16" x14ac:dyDescent="0.25">
      <c r="A9" s="66"/>
      <c r="B9" s="206"/>
      <c r="C9" s="212"/>
      <c r="D9" s="80"/>
      <c r="E9" s="135"/>
      <c r="F9" s="21"/>
      <c r="G9" s="253"/>
      <c r="H9" s="254"/>
      <c r="I9" s="22"/>
      <c r="J9" s="21"/>
      <c r="K9" s="67"/>
    </row>
    <row r="10" spans="1:16" x14ac:dyDescent="0.25">
      <c r="A10" s="31" t="s">
        <v>2</v>
      </c>
      <c r="B10" s="207" t="s">
        <v>38</v>
      </c>
      <c r="C10" s="82">
        <v>3764.77</v>
      </c>
      <c r="D10" s="95">
        <f>C10*0.74353</f>
        <v>2799.2194380999999</v>
      </c>
      <c r="E10" s="83">
        <f t="shared" ref="E10:E15" si="0">C10*1.275</f>
        <v>4800.0817499999994</v>
      </c>
      <c r="F10" s="96">
        <f>E10*0.74353</f>
        <v>3569.0047835774994</v>
      </c>
      <c r="G10" s="242">
        <f>F10/12+ 120</f>
        <v>417.41706529812495</v>
      </c>
      <c r="H10" s="243"/>
      <c r="I10" s="10">
        <v>1</v>
      </c>
      <c r="J10" s="50">
        <f t="shared" ref="J10:J15" si="1">(E10+G10)*I10</f>
        <v>5217.4988152981241</v>
      </c>
      <c r="K10" s="26">
        <f t="shared" ref="K10:K15" si="2">J10*12</f>
        <v>62609.985783577489</v>
      </c>
    </row>
    <row r="11" spans="1:16" x14ac:dyDescent="0.25">
      <c r="A11" s="31"/>
      <c r="B11" s="207" t="s">
        <v>49</v>
      </c>
      <c r="C11" s="82">
        <v>3964.77</v>
      </c>
      <c r="D11" s="95">
        <f t="shared" ref="D11:D29" si="3">C11*0.74353</f>
        <v>2947.9254381000001</v>
      </c>
      <c r="E11" s="83">
        <f t="shared" si="0"/>
        <v>5055.0817499999994</v>
      </c>
      <c r="F11" s="96">
        <f t="shared" ref="F11:F29" si="4">E11*0.74353</f>
        <v>3758.6049335774997</v>
      </c>
      <c r="G11" s="255">
        <f>F11/12</f>
        <v>313.21707779812499</v>
      </c>
      <c r="H11" s="256"/>
      <c r="I11" s="10">
        <v>1</v>
      </c>
      <c r="J11" s="50">
        <f t="shared" si="1"/>
        <v>5368.298827798124</v>
      </c>
      <c r="K11" s="26">
        <f t="shared" si="2"/>
        <v>64419.585933577488</v>
      </c>
    </row>
    <row r="12" spans="1:16" x14ac:dyDescent="0.25">
      <c r="A12" s="31"/>
      <c r="B12" s="207" t="s">
        <v>48</v>
      </c>
      <c r="C12" s="82">
        <v>3964.77</v>
      </c>
      <c r="D12" s="95">
        <f t="shared" si="3"/>
        <v>2947.9254381000001</v>
      </c>
      <c r="E12" s="83">
        <f t="shared" si="0"/>
        <v>5055.0817499999994</v>
      </c>
      <c r="F12" s="96">
        <f t="shared" si="4"/>
        <v>3758.6049335774997</v>
      </c>
      <c r="G12" s="255">
        <f>F12/12</f>
        <v>313.21707779812499</v>
      </c>
      <c r="H12" s="256"/>
      <c r="I12" s="10">
        <v>1</v>
      </c>
      <c r="J12" s="50">
        <f t="shared" si="1"/>
        <v>5368.298827798124</v>
      </c>
      <c r="K12" s="26">
        <f t="shared" si="2"/>
        <v>64419.585933577488</v>
      </c>
    </row>
    <row r="13" spans="1:16" x14ac:dyDescent="0.25">
      <c r="A13" s="31"/>
      <c r="B13" s="208" t="s">
        <v>59</v>
      </c>
      <c r="C13" s="82">
        <v>4182.83</v>
      </c>
      <c r="D13" s="95">
        <f t="shared" si="3"/>
        <v>3110.0595899</v>
      </c>
      <c r="E13" s="83">
        <f t="shared" si="0"/>
        <v>5333.1082499999993</v>
      </c>
      <c r="F13" s="96">
        <f t="shared" si="4"/>
        <v>3965.3259771224998</v>
      </c>
      <c r="G13" s="255">
        <f>F13/12</f>
        <v>330.44383142687497</v>
      </c>
      <c r="H13" s="256"/>
      <c r="I13" s="10">
        <v>1</v>
      </c>
      <c r="J13" s="50">
        <f t="shared" si="1"/>
        <v>5663.5520814268739</v>
      </c>
      <c r="K13" s="26">
        <f t="shared" si="2"/>
        <v>67962.624977122483</v>
      </c>
    </row>
    <row r="14" spans="1:16" x14ac:dyDescent="0.25">
      <c r="A14" s="29"/>
      <c r="B14" s="209">
        <v>2026</v>
      </c>
      <c r="C14" s="82">
        <v>4182.83</v>
      </c>
      <c r="D14" s="95">
        <f t="shared" si="3"/>
        <v>3110.0595899</v>
      </c>
      <c r="E14" s="83">
        <f t="shared" si="0"/>
        <v>5333.1082499999993</v>
      </c>
      <c r="F14" s="96">
        <f t="shared" si="4"/>
        <v>3965.3259771224998</v>
      </c>
      <c r="G14" s="255">
        <f>F14/12</f>
        <v>330.44383142687497</v>
      </c>
      <c r="H14" s="256"/>
      <c r="I14" s="10">
        <v>1</v>
      </c>
      <c r="J14" s="50">
        <f t="shared" si="1"/>
        <v>5663.5520814268739</v>
      </c>
      <c r="K14" s="26">
        <f t="shared" si="2"/>
        <v>67962.624977122483</v>
      </c>
    </row>
    <row r="15" spans="1:16" x14ac:dyDescent="0.25">
      <c r="A15" s="29"/>
      <c r="B15" s="209">
        <v>2027</v>
      </c>
      <c r="C15" s="82">
        <v>4182.83</v>
      </c>
      <c r="D15" s="95">
        <f t="shared" si="3"/>
        <v>3110.0595899</v>
      </c>
      <c r="E15" s="83">
        <f t="shared" si="0"/>
        <v>5333.1082499999993</v>
      </c>
      <c r="F15" s="96">
        <f t="shared" si="4"/>
        <v>3965.3259771224998</v>
      </c>
      <c r="G15" s="255">
        <f>F15/12</f>
        <v>330.44383142687497</v>
      </c>
      <c r="H15" s="256"/>
      <c r="I15" s="10">
        <v>1</v>
      </c>
      <c r="J15" s="50">
        <f t="shared" si="1"/>
        <v>5663.5520814268739</v>
      </c>
      <c r="K15" s="26">
        <f t="shared" si="2"/>
        <v>67962.624977122483</v>
      </c>
      <c r="M15" s="189"/>
      <c r="N15" s="11"/>
      <c r="O15" s="11"/>
      <c r="P15" s="11"/>
    </row>
    <row r="16" spans="1:16" x14ac:dyDescent="0.25">
      <c r="A16" s="30"/>
      <c r="B16" s="39"/>
      <c r="C16" s="85"/>
      <c r="D16" s="204"/>
      <c r="E16" s="94"/>
      <c r="F16" s="227"/>
      <c r="G16" s="257"/>
      <c r="H16" s="258"/>
      <c r="I16" s="16"/>
      <c r="J16" s="51"/>
      <c r="K16" s="72"/>
    </row>
    <row r="17" spans="1:19" x14ac:dyDescent="0.25">
      <c r="A17" s="31" t="s">
        <v>3</v>
      </c>
      <c r="B17" s="220" t="s">
        <v>38</v>
      </c>
      <c r="C17" s="225">
        <v>4040.88</v>
      </c>
      <c r="D17" s="95">
        <f t="shared" si="3"/>
        <v>3004.5155064</v>
      </c>
      <c r="E17" s="83">
        <f t="shared" ref="E17:E22" si="5">C17*1.275</f>
        <v>5152.1219999999994</v>
      </c>
      <c r="F17" s="96">
        <f t="shared" si="4"/>
        <v>3830.7572706599994</v>
      </c>
      <c r="G17" s="242">
        <f>F17/12+120</f>
        <v>439.22977255499995</v>
      </c>
      <c r="H17" s="243"/>
      <c r="I17" s="10">
        <v>1</v>
      </c>
      <c r="J17" s="50">
        <f t="shared" ref="J17:J22" si="6">(E17+G17)*I17</f>
        <v>5591.3517725549991</v>
      </c>
      <c r="K17" s="26">
        <f t="shared" ref="K17:K22" si="7">J17*12</f>
        <v>67096.221270659997</v>
      </c>
    </row>
    <row r="18" spans="1:19" x14ac:dyDescent="0.25">
      <c r="A18" s="31"/>
      <c r="B18" s="220" t="s">
        <v>49</v>
      </c>
      <c r="C18" s="225">
        <v>4240.88</v>
      </c>
      <c r="D18" s="95">
        <f t="shared" si="3"/>
        <v>3153.2215064000002</v>
      </c>
      <c r="E18" s="83">
        <f t="shared" si="5"/>
        <v>5407.1219999999994</v>
      </c>
      <c r="F18" s="96">
        <f t="shared" si="4"/>
        <v>4020.3574206599997</v>
      </c>
      <c r="G18" s="255">
        <f>F18/12</f>
        <v>335.02978505499999</v>
      </c>
      <c r="H18" s="256"/>
      <c r="I18" s="10">
        <v>1</v>
      </c>
      <c r="J18" s="50">
        <f t="shared" si="6"/>
        <v>5742.151785054999</v>
      </c>
      <c r="K18" s="26">
        <f t="shared" si="7"/>
        <v>68905.821420659981</v>
      </c>
    </row>
    <row r="19" spans="1:19" x14ac:dyDescent="0.25">
      <c r="A19" s="31"/>
      <c r="B19" s="220" t="s">
        <v>48</v>
      </c>
      <c r="C19" s="225">
        <v>4240.88</v>
      </c>
      <c r="D19" s="95">
        <f t="shared" si="3"/>
        <v>3153.2215064000002</v>
      </c>
      <c r="E19" s="83">
        <f t="shared" si="5"/>
        <v>5407.1219999999994</v>
      </c>
      <c r="F19" s="96">
        <f t="shared" si="4"/>
        <v>4020.3574206599997</v>
      </c>
      <c r="G19" s="255">
        <f>F19/12</f>
        <v>335.02978505499999</v>
      </c>
      <c r="H19" s="256"/>
      <c r="I19" s="10">
        <v>1</v>
      </c>
      <c r="J19" s="50">
        <f t="shared" si="6"/>
        <v>5742.151785054999</v>
      </c>
      <c r="K19" s="26">
        <f t="shared" si="7"/>
        <v>68905.821420659981</v>
      </c>
    </row>
    <row r="20" spans="1:19" x14ac:dyDescent="0.25">
      <c r="A20" s="31"/>
      <c r="B20" s="208" t="s">
        <v>59</v>
      </c>
      <c r="C20" s="225">
        <v>4474.13</v>
      </c>
      <c r="D20" s="95">
        <f t="shared" si="3"/>
        <v>3326.6498789000002</v>
      </c>
      <c r="E20" s="83">
        <f t="shared" si="5"/>
        <v>5704.5157499999996</v>
      </c>
      <c r="F20" s="96">
        <f t="shared" si="4"/>
        <v>4241.4785955974994</v>
      </c>
      <c r="G20" s="255">
        <f>F20/12</f>
        <v>353.45654963312495</v>
      </c>
      <c r="H20" s="256"/>
      <c r="I20" s="10">
        <v>1</v>
      </c>
      <c r="J20" s="50">
        <f t="shared" si="6"/>
        <v>6057.9722996331247</v>
      </c>
      <c r="K20" s="26">
        <f t="shared" si="7"/>
        <v>72695.667595597493</v>
      </c>
    </row>
    <row r="21" spans="1:19" x14ac:dyDescent="0.25">
      <c r="A21" s="31"/>
      <c r="B21" s="222">
        <v>2026</v>
      </c>
      <c r="C21" s="225">
        <v>4474.13</v>
      </c>
      <c r="D21" s="95">
        <f t="shared" si="3"/>
        <v>3326.6498789000002</v>
      </c>
      <c r="E21" s="83">
        <f t="shared" si="5"/>
        <v>5704.5157499999996</v>
      </c>
      <c r="F21" s="96">
        <f t="shared" si="4"/>
        <v>4241.4785955974994</v>
      </c>
      <c r="G21" s="255">
        <f>F21/12</f>
        <v>353.45654963312495</v>
      </c>
      <c r="H21" s="256"/>
      <c r="I21" s="10">
        <v>1</v>
      </c>
      <c r="J21" s="50">
        <f t="shared" si="6"/>
        <v>6057.9722996331247</v>
      </c>
      <c r="K21" s="26">
        <f t="shared" si="7"/>
        <v>72695.667595597493</v>
      </c>
      <c r="M21" s="188"/>
      <c r="N21" s="132"/>
      <c r="O21" s="132"/>
      <c r="P21" s="13"/>
    </row>
    <row r="22" spans="1:19" x14ac:dyDescent="0.25">
      <c r="A22" s="31"/>
      <c r="B22" s="222">
        <v>2027</v>
      </c>
      <c r="C22" s="82">
        <v>4474.13</v>
      </c>
      <c r="D22" s="95">
        <f t="shared" si="3"/>
        <v>3326.6498789000002</v>
      </c>
      <c r="E22" s="83">
        <f t="shared" si="5"/>
        <v>5704.5157499999996</v>
      </c>
      <c r="F22" s="96">
        <f t="shared" si="4"/>
        <v>4241.4785955974994</v>
      </c>
      <c r="G22" s="255">
        <f>F22/12</f>
        <v>353.45654963312495</v>
      </c>
      <c r="H22" s="256"/>
      <c r="I22" s="10">
        <v>1</v>
      </c>
      <c r="J22" s="50">
        <f t="shared" si="6"/>
        <v>6057.9722996331247</v>
      </c>
      <c r="K22" s="26">
        <f t="shared" si="7"/>
        <v>72695.667595597493</v>
      </c>
    </row>
    <row r="23" spans="1:19" x14ac:dyDescent="0.25">
      <c r="A23" s="30"/>
      <c r="B23" s="223"/>
      <c r="C23" s="117"/>
      <c r="D23" s="204"/>
      <c r="E23" s="94"/>
      <c r="F23" s="227"/>
      <c r="G23" s="257"/>
      <c r="H23" s="258"/>
      <c r="I23" s="16"/>
      <c r="J23" s="51"/>
      <c r="K23" s="72"/>
    </row>
    <row r="24" spans="1:19" x14ac:dyDescent="0.25">
      <c r="A24" s="31" t="s">
        <v>11</v>
      </c>
      <c r="B24" s="220" t="s">
        <v>38</v>
      </c>
      <c r="C24" s="225">
        <v>4322.55</v>
      </c>
      <c r="D24" s="95">
        <f t="shared" si="3"/>
        <v>3213.9456015000001</v>
      </c>
      <c r="E24" s="83">
        <f t="shared" ref="E24:E29" si="8">C24*1.275</f>
        <v>5511.2512500000003</v>
      </c>
      <c r="F24" s="96">
        <f t="shared" si="4"/>
        <v>4097.7806419125</v>
      </c>
      <c r="G24" s="242">
        <f>F24/12+120</f>
        <v>461.48172015937502</v>
      </c>
      <c r="H24" s="243"/>
      <c r="I24" s="10">
        <v>1</v>
      </c>
      <c r="J24" s="50">
        <f t="shared" ref="J24:J29" si="9">(E24+G24)*I24</f>
        <v>5972.7329701593753</v>
      </c>
      <c r="K24" s="26">
        <f t="shared" ref="K24:K29" si="10">J24*12</f>
        <v>71672.795641912497</v>
      </c>
    </row>
    <row r="25" spans="1:19" x14ac:dyDescent="0.25">
      <c r="A25" s="31"/>
      <c r="B25" s="220" t="s">
        <v>49</v>
      </c>
      <c r="C25" s="225">
        <v>4522.55</v>
      </c>
      <c r="D25" s="95">
        <f t="shared" si="3"/>
        <v>3362.6516015000002</v>
      </c>
      <c r="E25" s="83">
        <f t="shared" si="8"/>
        <v>5766.2512500000003</v>
      </c>
      <c r="F25" s="96">
        <f t="shared" si="4"/>
        <v>4287.3807919125002</v>
      </c>
      <c r="G25" s="255">
        <f>F25/12</f>
        <v>357.281732659375</v>
      </c>
      <c r="H25" s="256"/>
      <c r="I25" s="10">
        <v>1</v>
      </c>
      <c r="J25" s="50">
        <f t="shared" si="9"/>
        <v>6123.5329826593752</v>
      </c>
      <c r="K25" s="26">
        <f t="shared" si="10"/>
        <v>73482.39579191251</v>
      </c>
    </row>
    <row r="26" spans="1:19" x14ac:dyDescent="0.25">
      <c r="A26" s="31"/>
      <c r="B26" s="220" t="s">
        <v>48</v>
      </c>
      <c r="C26" s="225">
        <v>4522.55</v>
      </c>
      <c r="D26" s="95">
        <f t="shared" si="3"/>
        <v>3362.6516015000002</v>
      </c>
      <c r="E26" s="83">
        <f t="shared" si="8"/>
        <v>5766.2512500000003</v>
      </c>
      <c r="F26" s="96">
        <f t="shared" si="4"/>
        <v>4287.3807919125002</v>
      </c>
      <c r="G26" s="255">
        <f>F26/12</f>
        <v>357.281732659375</v>
      </c>
      <c r="H26" s="256"/>
      <c r="I26" s="10">
        <v>1</v>
      </c>
      <c r="J26" s="50">
        <f t="shared" si="9"/>
        <v>6123.5329826593752</v>
      </c>
      <c r="K26" s="26">
        <f t="shared" si="10"/>
        <v>73482.39579191251</v>
      </c>
    </row>
    <row r="27" spans="1:19" x14ac:dyDescent="0.25">
      <c r="A27" s="31"/>
      <c r="B27" s="208" t="s">
        <v>59</v>
      </c>
      <c r="C27" s="225">
        <v>4771.29</v>
      </c>
      <c r="D27" s="95">
        <f t="shared" si="3"/>
        <v>3547.5972537000002</v>
      </c>
      <c r="E27" s="83">
        <f t="shared" si="8"/>
        <v>6083.3947499999995</v>
      </c>
      <c r="F27" s="96">
        <f t="shared" si="4"/>
        <v>4523.1864984674994</v>
      </c>
      <c r="G27" s="255">
        <f>F27/12</f>
        <v>376.93220820562493</v>
      </c>
      <c r="H27" s="256"/>
      <c r="I27" s="10">
        <v>1</v>
      </c>
      <c r="J27" s="50">
        <f t="shared" si="9"/>
        <v>6460.3269582056246</v>
      </c>
      <c r="K27" s="26">
        <f t="shared" si="10"/>
        <v>77523.923498467499</v>
      </c>
    </row>
    <row r="28" spans="1:19" x14ac:dyDescent="0.25">
      <c r="A28" s="31"/>
      <c r="B28" s="222">
        <v>2026</v>
      </c>
      <c r="C28" s="225">
        <v>4771.29</v>
      </c>
      <c r="D28" s="95">
        <f t="shared" si="3"/>
        <v>3547.5972537000002</v>
      </c>
      <c r="E28" s="83">
        <f t="shared" si="8"/>
        <v>6083.3947499999995</v>
      </c>
      <c r="F28" s="96">
        <f t="shared" si="4"/>
        <v>4523.1864984674994</v>
      </c>
      <c r="G28" s="255">
        <f>F28/12</f>
        <v>376.93220820562493</v>
      </c>
      <c r="H28" s="256"/>
      <c r="I28" s="10">
        <v>1</v>
      </c>
      <c r="J28" s="50">
        <f t="shared" si="9"/>
        <v>6460.3269582056246</v>
      </c>
      <c r="K28" s="26">
        <f t="shared" si="10"/>
        <v>77523.923498467499</v>
      </c>
    </row>
    <row r="29" spans="1:19" x14ac:dyDescent="0.25">
      <c r="A29" s="91"/>
      <c r="B29" s="222">
        <v>2027</v>
      </c>
      <c r="C29" s="225">
        <v>4771.29</v>
      </c>
      <c r="D29" s="95">
        <f t="shared" si="3"/>
        <v>3547.5972537000002</v>
      </c>
      <c r="E29" s="83">
        <f t="shared" si="8"/>
        <v>6083.3947499999995</v>
      </c>
      <c r="F29" s="96">
        <f t="shared" si="4"/>
        <v>4523.1864984674994</v>
      </c>
      <c r="G29" s="255">
        <f>F29/12</f>
        <v>376.93220820562493</v>
      </c>
      <c r="H29" s="256"/>
      <c r="I29" s="10">
        <v>1</v>
      </c>
      <c r="J29" s="50">
        <f t="shared" si="9"/>
        <v>6460.3269582056246</v>
      </c>
      <c r="K29" s="26">
        <f t="shared" si="10"/>
        <v>77523.923498467499</v>
      </c>
    </row>
    <row r="30" spans="1:19" ht="15.75" thickBot="1" x14ac:dyDescent="0.3">
      <c r="A30" s="191"/>
      <c r="B30" s="226"/>
      <c r="C30" s="192"/>
      <c r="D30" s="216"/>
      <c r="E30" s="192"/>
      <c r="F30" s="193"/>
      <c r="G30" s="259"/>
      <c r="H30" s="260"/>
      <c r="I30" s="194"/>
      <c r="J30" s="195"/>
      <c r="K30" s="196"/>
      <c r="Q30" s="79"/>
      <c r="R30" s="79"/>
      <c r="S30" s="79"/>
    </row>
    <row r="31" spans="1:19" x14ac:dyDescent="0.25">
      <c r="A31" s="104"/>
      <c r="B31" s="105"/>
      <c r="C31" s="106"/>
      <c r="D31" s="107"/>
      <c r="E31" s="108"/>
      <c r="F31" s="107"/>
      <c r="G31" s="109"/>
      <c r="H31" s="109"/>
      <c r="I31" s="110"/>
      <c r="J31" s="112"/>
      <c r="K31" s="111"/>
      <c r="Q31" s="79"/>
      <c r="R31" s="79"/>
      <c r="S31" s="79"/>
    </row>
    <row r="32" spans="1:19" ht="15.75" thickBot="1" x14ac:dyDescent="0.3">
      <c r="B32" s="7"/>
      <c r="C32" s="13"/>
      <c r="I32" s="9"/>
      <c r="M32" s="187"/>
      <c r="N32" s="186"/>
      <c r="O32" s="186"/>
      <c r="Q32" s="79"/>
      <c r="R32" s="79"/>
      <c r="S32" s="79"/>
    </row>
    <row r="33" spans="1:19" ht="15.75" thickBot="1" x14ac:dyDescent="0.3">
      <c r="B33" s="7"/>
      <c r="C33" s="261" t="s">
        <v>24</v>
      </c>
      <c r="D33" s="262"/>
      <c r="E33" s="262"/>
      <c r="F33" s="131">
        <v>1</v>
      </c>
      <c r="G33" s="263"/>
      <c r="H33" s="130" t="s">
        <v>29</v>
      </c>
      <c r="I33" s="129"/>
      <c r="J33" s="129"/>
      <c r="K33" s="128"/>
      <c r="L33" s="146"/>
      <c r="M33" s="185"/>
      <c r="N33" s="184"/>
      <c r="O33" s="183"/>
      <c r="Q33" s="182"/>
      <c r="R33" s="182"/>
      <c r="S33" s="79"/>
    </row>
    <row r="34" spans="1:19" ht="62.25" customHeight="1" x14ac:dyDescent="0.25">
      <c r="A34" s="59" t="s">
        <v>7</v>
      </c>
      <c r="B34" s="181" t="s">
        <v>58</v>
      </c>
      <c r="C34" s="127" t="s">
        <v>4</v>
      </c>
      <c r="D34" s="126" t="s">
        <v>17</v>
      </c>
      <c r="E34" s="125" t="s">
        <v>57</v>
      </c>
      <c r="F34" s="37" t="s">
        <v>8</v>
      </c>
      <c r="G34" s="264"/>
      <c r="H34" s="68" t="s">
        <v>56</v>
      </c>
      <c r="I34" s="38" t="s">
        <v>55</v>
      </c>
      <c r="J34" s="134" t="s">
        <v>54</v>
      </c>
      <c r="K34" s="37" t="s">
        <v>53</v>
      </c>
      <c r="L34" s="146"/>
      <c r="M34" s="180" t="s">
        <v>52</v>
      </c>
      <c r="N34" s="179" t="s">
        <v>51</v>
      </c>
      <c r="O34" s="178" t="s">
        <v>50</v>
      </c>
      <c r="P34" s="78"/>
      <c r="Q34" s="34"/>
      <c r="R34" s="34"/>
      <c r="S34" s="79"/>
    </row>
    <row r="35" spans="1:19" x14ac:dyDescent="0.25">
      <c r="A35" s="66"/>
      <c r="B35" s="20"/>
      <c r="C35" s="40"/>
      <c r="D35" s="24"/>
      <c r="E35" s="39"/>
      <c r="F35" s="41"/>
      <c r="G35" s="264"/>
      <c r="H35" s="69"/>
      <c r="I35" s="24"/>
      <c r="J35" s="24"/>
      <c r="K35" s="70"/>
      <c r="L35" s="146"/>
      <c r="M35" s="190"/>
      <c r="N35" s="175"/>
      <c r="O35" s="177"/>
      <c r="Q35" s="173"/>
      <c r="R35" s="173"/>
      <c r="S35" s="79"/>
    </row>
    <row r="36" spans="1:19" x14ac:dyDescent="0.25">
      <c r="A36" s="31" t="s">
        <v>2</v>
      </c>
      <c r="B36" s="172" t="s">
        <v>38</v>
      </c>
      <c r="C36" s="171">
        <f t="shared" ref="C36:C41" si="11">E10/100%*$F$33</f>
        <v>4800.0817499999994</v>
      </c>
      <c r="D36" s="170">
        <f t="shared" ref="D36:D41" si="12">C36*0.74353</f>
        <v>3569.0047835774994</v>
      </c>
      <c r="E36" s="169">
        <f>(D36/12)+120*F33</f>
        <v>417.41706529812495</v>
      </c>
      <c r="F36" s="168">
        <f t="shared" ref="F36:F41" si="13">(E10+G10)*$F$33</f>
        <v>5217.4988152981241</v>
      </c>
      <c r="G36" s="264"/>
      <c r="H36" s="75">
        <v>0</v>
      </c>
      <c r="I36" s="167">
        <f t="shared" ref="I36:I41" si="14">C36*H36</f>
        <v>0</v>
      </c>
      <c r="J36" s="166">
        <f t="shared" ref="J36:J41" si="15">E36*H36</f>
        <v>0</v>
      </c>
      <c r="K36" s="158">
        <f t="shared" ref="K36:K41" si="16">(I36+J36)</f>
        <v>0</v>
      </c>
      <c r="L36" s="146"/>
      <c r="M36" s="230">
        <v>2024</v>
      </c>
      <c r="N36" s="265" t="str">
        <f>IF(AND(H36&gt;0,H37&gt;0),((I36+I37)/(H36+H37)),IF(AND(H36=0,H37&gt;0),C37,"--"))</f>
        <v>--</v>
      </c>
      <c r="O36" s="273" t="str">
        <f>IF(AND(H36&gt;0,H37&gt;0),(E36-(120*F33)+(((120*F33)*H36)/(H36+H37))),IF(AND(H36=0,H37&gt;0),E37,"--"))</f>
        <v>--</v>
      </c>
      <c r="P36" s="78"/>
      <c r="Q36" s="176"/>
      <c r="R36" s="157"/>
      <c r="S36" s="79"/>
    </row>
    <row r="37" spans="1:19" x14ac:dyDescent="0.25">
      <c r="A37" s="31"/>
      <c r="B37" s="172" t="s">
        <v>49</v>
      </c>
      <c r="C37" s="171">
        <f t="shared" si="11"/>
        <v>5055.0817499999994</v>
      </c>
      <c r="D37" s="170">
        <f>D36</f>
        <v>3569.0047835774994</v>
      </c>
      <c r="E37" s="169">
        <f>D37/12</f>
        <v>297.41706529812495</v>
      </c>
      <c r="F37" s="168">
        <f t="shared" si="13"/>
        <v>5368.298827798124</v>
      </c>
      <c r="G37" s="264"/>
      <c r="H37" s="75">
        <v>0</v>
      </c>
      <c r="I37" s="167">
        <f t="shared" si="14"/>
        <v>0</v>
      </c>
      <c r="J37" s="166">
        <f t="shared" si="15"/>
        <v>0</v>
      </c>
      <c r="K37" s="158">
        <f t="shared" si="16"/>
        <v>0</v>
      </c>
      <c r="L37" s="146"/>
      <c r="M37" s="230"/>
      <c r="N37" s="266"/>
      <c r="O37" s="268"/>
      <c r="P37" s="111"/>
      <c r="Q37" s="1"/>
      <c r="R37" s="157"/>
      <c r="S37" s="79"/>
    </row>
    <row r="38" spans="1:19" x14ac:dyDescent="0.25">
      <c r="A38" s="31"/>
      <c r="B38" s="165" t="s">
        <v>48</v>
      </c>
      <c r="C38" s="164">
        <f t="shared" si="11"/>
        <v>5055.0817499999994</v>
      </c>
      <c r="D38" s="163">
        <f>D39</f>
        <v>3965.3259771224998</v>
      </c>
      <c r="E38" s="162">
        <f>D38/12</f>
        <v>330.44383142687497</v>
      </c>
      <c r="F38" s="161">
        <f t="shared" si="13"/>
        <v>5368.298827798124</v>
      </c>
      <c r="G38" s="264"/>
      <c r="H38" s="75">
        <v>0</v>
      </c>
      <c r="I38" s="160">
        <f t="shared" si="14"/>
        <v>0</v>
      </c>
      <c r="J38" s="159">
        <f t="shared" si="15"/>
        <v>0</v>
      </c>
      <c r="K38" s="158">
        <f t="shared" si="16"/>
        <v>0</v>
      </c>
      <c r="L38" s="146"/>
      <c r="M38" s="231" t="s">
        <v>47</v>
      </c>
      <c r="N38" s="269" t="str">
        <f>IF(AND(H38&gt;0,H39&gt;0),((I38+I39)/(H38+H39)),IF(AND(H38=0,H39&gt;0),C39,"--"))</f>
        <v>--</v>
      </c>
      <c r="O38" s="271" t="str">
        <f>IF(H39&gt;0,E39,"--")</f>
        <v>--</v>
      </c>
      <c r="P38" s="2"/>
      <c r="Q38" s="1"/>
      <c r="R38" s="157"/>
      <c r="S38" s="79"/>
    </row>
    <row r="39" spans="1:19" x14ac:dyDescent="0.25">
      <c r="A39" s="29"/>
      <c r="B39" s="165" t="s">
        <v>59</v>
      </c>
      <c r="C39" s="164">
        <f t="shared" si="11"/>
        <v>5333.1082499999993</v>
      </c>
      <c r="D39" s="163">
        <f t="shared" si="12"/>
        <v>3965.3259771224998</v>
      </c>
      <c r="E39" s="162">
        <f>D39/12</f>
        <v>330.44383142687497</v>
      </c>
      <c r="F39" s="161">
        <f t="shared" si="13"/>
        <v>5663.5520814268739</v>
      </c>
      <c r="G39" s="264"/>
      <c r="H39" s="75">
        <v>0</v>
      </c>
      <c r="I39" s="160">
        <f t="shared" si="14"/>
        <v>0</v>
      </c>
      <c r="J39" s="159">
        <f t="shared" si="15"/>
        <v>0</v>
      </c>
      <c r="K39" s="158">
        <f t="shared" si="16"/>
        <v>0</v>
      </c>
      <c r="L39" s="146"/>
      <c r="M39" s="232"/>
      <c r="N39" s="270"/>
      <c r="O39" s="272"/>
      <c r="Q39" s="1"/>
      <c r="R39" s="157"/>
      <c r="S39" s="79"/>
    </row>
    <row r="40" spans="1:19" x14ac:dyDescent="0.25">
      <c r="A40" s="29"/>
      <c r="B40" s="17">
        <v>2026</v>
      </c>
      <c r="C40" s="25">
        <f t="shared" si="11"/>
        <v>5333.1082499999993</v>
      </c>
      <c r="D40" s="96">
        <f t="shared" si="12"/>
        <v>3965.3259771224998</v>
      </c>
      <c r="E40" s="100">
        <f>D40/12</f>
        <v>330.44383142687497</v>
      </c>
      <c r="F40" s="52">
        <f t="shared" si="13"/>
        <v>5663.5520814268739</v>
      </c>
      <c r="G40" s="264"/>
      <c r="H40" s="75">
        <v>0</v>
      </c>
      <c r="I40" s="8">
        <f t="shared" si="14"/>
        <v>0</v>
      </c>
      <c r="J40" s="84">
        <f t="shared" si="15"/>
        <v>0</v>
      </c>
      <c r="K40" s="158">
        <f t="shared" si="16"/>
        <v>0</v>
      </c>
      <c r="L40" s="146"/>
      <c r="M40" s="233" t="s">
        <v>46</v>
      </c>
      <c r="N40" s="145" t="str">
        <f>IF(H40&gt;0,C40, "--")</f>
        <v>--</v>
      </c>
      <c r="O40" s="144" t="str">
        <f>IF(H40&gt;0,E40,"--")</f>
        <v>--</v>
      </c>
      <c r="P40" s="78"/>
      <c r="Q40" s="1"/>
      <c r="R40" s="157"/>
      <c r="S40" s="79"/>
    </row>
    <row r="41" spans="1:19" x14ac:dyDescent="0.25">
      <c r="A41" s="29"/>
      <c r="B41" s="17">
        <v>2027</v>
      </c>
      <c r="C41" s="25">
        <f t="shared" si="11"/>
        <v>5333.1082499999993</v>
      </c>
      <c r="D41" s="96">
        <f t="shared" si="12"/>
        <v>3965.3259771224998</v>
      </c>
      <c r="E41" s="100">
        <f>D41/12</f>
        <v>330.44383142687497</v>
      </c>
      <c r="F41" s="52">
        <f t="shared" si="13"/>
        <v>5663.5520814268739</v>
      </c>
      <c r="G41" s="264"/>
      <c r="H41" s="75">
        <v>0</v>
      </c>
      <c r="I41" s="8">
        <f t="shared" si="14"/>
        <v>0</v>
      </c>
      <c r="J41" s="84">
        <f t="shared" si="15"/>
        <v>0</v>
      </c>
      <c r="K41" s="158">
        <f t="shared" si="16"/>
        <v>0</v>
      </c>
      <c r="L41" s="146"/>
      <c r="M41" s="233" t="s">
        <v>45</v>
      </c>
      <c r="N41" s="145" t="str">
        <f>IF(H41&gt;0,C41,"--")</f>
        <v>--</v>
      </c>
      <c r="O41" s="144" t="str">
        <f>IF(H41&gt;0,E41,"--")</f>
        <v>--</v>
      </c>
      <c r="P41" s="78"/>
      <c r="Q41" s="1"/>
      <c r="R41" s="157"/>
      <c r="S41" s="79"/>
    </row>
    <row r="42" spans="1:19" x14ac:dyDescent="0.25">
      <c r="A42" s="30"/>
      <c r="B42" s="18"/>
      <c r="C42" s="40"/>
      <c r="D42" s="92"/>
      <c r="E42" s="90"/>
      <c r="F42" s="53"/>
      <c r="G42" s="264"/>
      <c r="H42" s="69"/>
      <c r="I42" s="24"/>
      <c r="J42" s="86"/>
      <c r="K42" s="71"/>
      <c r="L42" s="146"/>
      <c r="M42" s="234"/>
      <c r="N42" s="175"/>
      <c r="O42" s="174"/>
      <c r="Q42" s="173"/>
      <c r="R42" s="173"/>
      <c r="S42" s="1"/>
    </row>
    <row r="43" spans="1:19" ht="15" customHeight="1" x14ac:dyDescent="0.25">
      <c r="A43" s="31" t="s">
        <v>3</v>
      </c>
      <c r="B43" s="172" t="s">
        <v>38</v>
      </c>
      <c r="C43" s="171">
        <f t="shared" ref="C43:C48" si="17">E17/100%*$F$33</f>
        <v>5152.1219999999994</v>
      </c>
      <c r="D43" s="170">
        <f t="shared" ref="D43:D48" si="18">C43*0.74353</f>
        <v>3830.7572706599994</v>
      </c>
      <c r="E43" s="169">
        <f>(D43/12)+120*F33</f>
        <v>439.22977255499995</v>
      </c>
      <c r="F43" s="168">
        <f t="shared" ref="F43:F48" si="19">(E17+G17)*$F$33</f>
        <v>5591.3517725549991</v>
      </c>
      <c r="G43" s="264"/>
      <c r="H43" s="75">
        <v>0</v>
      </c>
      <c r="I43" s="167">
        <f t="shared" ref="I43:I48" si="20">C43*H43</f>
        <v>0</v>
      </c>
      <c r="J43" s="166">
        <f t="shared" ref="J43:J48" si="21">E43*H43</f>
        <v>0</v>
      </c>
      <c r="K43" s="52">
        <f t="shared" ref="K43:K48" si="22">(I43+J43)</f>
        <v>0</v>
      </c>
      <c r="L43" s="146"/>
      <c r="M43" s="230">
        <v>2024</v>
      </c>
      <c r="N43" s="265" t="str">
        <f>IF(AND(H43&gt;0,H44&gt;0),((I43+I44)/(H43+H44)),IF(AND(H43=0,H44&gt;0),C44,"--"))</f>
        <v>--</v>
      </c>
      <c r="O43" s="273" t="str">
        <f>IF(AND(H43&gt;0,H44&gt;0),(E43-(120*F33)+(((120*F33)*H43)/(H43+H44))),IF(AND(H43=0,H44&gt;0),E44,"--"))</f>
        <v>--</v>
      </c>
      <c r="P43" s="78"/>
      <c r="Q43" s="1"/>
      <c r="R43" s="1"/>
      <c r="S43" s="79"/>
    </row>
    <row r="44" spans="1:19" x14ac:dyDescent="0.25">
      <c r="A44" s="31"/>
      <c r="B44" s="172" t="s">
        <v>49</v>
      </c>
      <c r="C44" s="171">
        <f t="shared" si="17"/>
        <v>5407.1219999999994</v>
      </c>
      <c r="D44" s="170">
        <f>D43</f>
        <v>3830.7572706599994</v>
      </c>
      <c r="E44" s="169">
        <f>D44/12</f>
        <v>319.22977255499995</v>
      </c>
      <c r="F44" s="168">
        <f t="shared" si="19"/>
        <v>5742.151785054999</v>
      </c>
      <c r="G44" s="264"/>
      <c r="H44" s="75">
        <v>0</v>
      </c>
      <c r="I44" s="167">
        <f t="shared" si="20"/>
        <v>0</v>
      </c>
      <c r="J44" s="166">
        <f t="shared" si="21"/>
        <v>0</v>
      </c>
      <c r="K44" s="52">
        <f t="shared" si="22"/>
        <v>0</v>
      </c>
      <c r="L44" s="146"/>
      <c r="M44" s="230"/>
      <c r="N44" s="266"/>
      <c r="O44" s="268"/>
      <c r="P44" s="78"/>
      <c r="Q44" s="1"/>
      <c r="R44" s="157"/>
      <c r="S44" s="79"/>
    </row>
    <row r="45" spans="1:19" x14ac:dyDescent="0.25">
      <c r="A45" s="31"/>
      <c r="B45" s="165" t="s">
        <v>48</v>
      </c>
      <c r="C45" s="164">
        <f t="shared" si="17"/>
        <v>5407.1219999999994</v>
      </c>
      <c r="D45" s="163">
        <f>D46</f>
        <v>4241.4785955974994</v>
      </c>
      <c r="E45" s="162">
        <f>D45/12</f>
        <v>353.45654963312495</v>
      </c>
      <c r="F45" s="161">
        <f t="shared" si="19"/>
        <v>5742.151785054999</v>
      </c>
      <c r="G45" s="264"/>
      <c r="H45" s="75">
        <v>0</v>
      </c>
      <c r="I45" s="160">
        <f t="shared" si="20"/>
        <v>0</v>
      </c>
      <c r="J45" s="159">
        <f t="shared" si="21"/>
        <v>0</v>
      </c>
      <c r="K45" s="158">
        <f t="shared" si="22"/>
        <v>0</v>
      </c>
      <c r="L45" s="146"/>
      <c r="M45" s="231" t="s">
        <v>47</v>
      </c>
      <c r="N45" s="269" t="str">
        <f>IF(AND(H45&gt;0,H46&gt;0),((I45+I46)/(H45+H46)),IF(AND(H45=0,H46&gt;0),C46,"--"))</f>
        <v>--</v>
      </c>
      <c r="O45" s="271" t="str">
        <f>IF(H46&gt;0,E46,"--")</f>
        <v>--</v>
      </c>
      <c r="Q45" s="1"/>
      <c r="R45" s="157"/>
      <c r="S45" s="79"/>
    </row>
    <row r="46" spans="1:19" x14ac:dyDescent="0.25">
      <c r="A46" s="31"/>
      <c r="B46" s="165" t="s">
        <v>59</v>
      </c>
      <c r="C46" s="164">
        <f t="shared" si="17"/>
        <v>5704.5157499999996</v>
      </c>
      <c r="D46" s="163">
        <f t="shared" si="18"/>
        <v>4241.4785955974994</v>
      </c>
      <c r="E46" s="162">
        <f>D46/12</f>
        <v>353.45654963312495</v>
      </c>
      <c r="F46" s="161">
        <f t="shared" si="19"/>
        <v>6057.9722996331247</v>
      </c>
      <c r="G46" s="264"/>
      <c r="H46" s="75">
        <v>0</v>
      </c>
      <c r="I46" s="160">
        <f t="shared" si="20"/>
        <v>0</v>
      </c>
      <c r="J46" s="159">
        <f t="shared" si="21"/>
        <v>0</v>
      </c>
      <c r="K46" s="158">
        <f t="shared" si="22"/>
        <v>0</v>
      </c>
      <c r="L46" s="146"/>
      <c r="M46" s="232"/>
      <c r="N46" s="270"/>
      <c r="O46" s="272"/>
      <c r="Q46" s="1"/>
      <c r="R46" s="157"/>
      <c r="S46" s="79"/>
    </row>
    <row r="47" spans="1:19" x14ac:dyDescent="0.25">
      <c r="A47" s="31"/>
      <c r="B47" s="17">
        <v>2026</v>
      </c>
      <c r="C47" s="25">
        <f t="shared" si="17"/>
        <v>5704.5157499999996</v>
      </c>
      <c r="D47" s="96">
        <f t="shared" si="18"/>
        <v>4241.4785955974994</v>
      </c>
      <c r="E47" s="100">
        <f>D47/12</f>
        <v>353.45654963312495</v>
      </c>
      <c r="F47" s="52">
        <f t="shared" si="19"/>
        <v>6057.9722996331247</v>
      </c>
      <c r="G47" s="264"/>
      <c r="H47" s="75">
        <v>0</v>
      </c>
      <c r="I47" s="8">
        <f t="shared" si="20"/>
        <v>0</v>
      </c>
      <c r="J47" s="84">
        <f t="shared" si="21"/>
        <v>0</v>
      </c>
      <c r="K47" s="52">
        <f t="shared" si="22"/>
        <v>0</v>
      </c>
      <c r="L47" s="146"/>
      <c r="M47" s="233" t="s">
        <v>46</v>
      </c>
      <c r="N47" s="145" t="str">
        <f>IF(H47&gt;0,C47, "--")</f>
        <v>--</v>
      </c>
      <c r="O47" s="144" t="str">
        <f>IF(H47&gt;0,E47,"--")</f>
        <v>--</v>
      </c>
      <c r="Q47" s="1"/>
      <c r="R47" s="157"/>
      <c r="S47" s="79"/>
    </row>
    <row r="48" spans="1:19" x14ac:dyDescent="0.25">
      <c r="A48" s="31"/>
      <c r="B48" s="17">
        <v>2027</v>
      </c>
      <c r="C48" s="25">
        <f t="shared" si="17"/>
        <v>5704.5157499999996</v>
      </c>
      <c r="D48" s="96">
        <f t="shared" si="18"/>
        <v>4241.4785955974994</v>
      </c>
      <c r="E48" s="100">
        <f>D48/12</f>
        <v>353.45654963312495</v>
      </c>
      <c r="F48" s="52">
        <f t="shared" si="19"/>
        <v>6057.9722996331247</v>
      </c>
      <c r="G48" s="264"/>
      <c r="H48" s="75">
        <v>0</v>
      </c>
      <c r="I48" s="8">
        <f t="shared" si="20"/>
        <v>0</v>
      </c>
      <c r="J48" s="84">
        <f t="shared" si="21"/>
        <v>0</v>
      </c>
      <c r="K48" s="52">
        <f t="shared" si="22"/>
        <v>0</v>
      </c>
      <c r="L48" s="146"/>
      <c r="M48" s="233" t="s">
        <v>45</v>
      </c>
      <c r="N48" s="145" t="str">
        <f>IF(H48&gt;0,C48,"--")</f>
        <v>--</v>
      </c>
      <c r="O48" s="144" t="str">
        <f>IF(H48&gt;0,E48,"--")</f>
        <v>--</v>
      </c>
      <c r="Q48" s="1"/>
      <c r="R48" s="157"/>
      <c r="S48" s="79"/>
    </row>
    <row r="49" spans="1:19" x14ac:dyDescent="0.25">
      <c r="A49" s="30"/>
      <c r="B49" s="18"/>
      <c r="C49" s="63"/>
      <c r="D49" s="92"/>
      <c r="E49" s="99"/>
      <c r="F49" s="61"/>
      <c r="G49" s="264"/>
      <c r="H49" s="63"/>
      <c r="I49" s="15"/>
      <c r="J49" s="92"/>
      <c r="K49" s="61"/>
      <c r="L49" s="146"/>
      <c r="M49" s="234"/>
      <c r="N49" s="175"/>
      <c r="O49" s="174"/>
      <c r="Q49" s="35"/>
      <c r="R49" s="173"/>
      <c r="S49" s="79"/>
    </row>
    <row r="50" spans="1:19" ht="15" customHeight="1" x14ac:dyDescent="0.25">
      <c r="A50" s="31" t="s">
        <v>11</v>
      </c>
      <c r="B50" s="172" t="s">
        <v>38</v>
      </c>
      <c r="C50" s="171">
        <f t="shared" ref="C50:C55" si="23">E24/100%*$F$33</f>
        <v>5511.2512500000003</v>
      </c>
      <c r="D50" s="170">
        <f t="shared" ref="D50:D55" si="24">C50*0.74353</f>
        <v>4097.7806419125</v>
      </c>
      <c r="E50" s="169">
        <f>(D50/12)+120*F33</f>
        <v>461.48172015937502</v>
      </c>
      <c r="F50" s="168">
        <f t="shared" ref="F50:F55" si="25">(E24+G24)*$F$33</f>
        <v>5972.7329701593753</v>
      </c>
      <c r="G50" s="264"/>
      <c r="H50" s="75">
        <v>0</v>
      </c>
      <c r="I50" s="167">
        <f t="shared" ref="I50:I55" si="26">C50*H50</f>
        <v>0</v>
      </c>
      <c r="J50" s="166">
        <f t="shared" ref="J50:J55" si="27">E50*H50</f>
        <v>0</v>
      </c>
      <c r="K50" s="52">
        <f t="shared" ref="K50:K55" si="28">(I50+J50)</f>
        <v>0</v>
      </c>
      <c r="L50" s="146"/>
      <c r="M50" s="230">
        <v>2024</v>
      </c>
      <c r="N50" s="265" t="str">
        <f>IF(AND(H50&gt;0,H51&gt;0),((I50+I51)/(H50+H51)),IF(AND(H50=0,H51&gt;0),C51,"--"))</f>
        <v>--</v>
      </c>
      <c r="O50" s="267" t="str">
        <f>IF(AND(H50&gt;0,H51&gt;0),(E50-(120*F33)+(((120*F33)*H50)/(H50+H51))),IF(AND(H50=0,H51&gt;0),E51,"--"))</f>
        <v>--</v>
      </c>
      <c r="P50" s="78"/>
      <c r="Q50" s="1"/>
      <c r="R50" s="1"/>
      <c r="S50" s="79"/>
    </row>
    <row r="51" spans="1:19" x14ac:dyDescent="0.25">
      <c r="A51" s="31"/>
      <c r="B51" s="172" t="s">
        <v>49</v>
      </c>
      <c r="C51" s="171">
        <f t="shared" si="23"/>
        <v>5766.2512500000003</v>
      </c>
      <c r="D51" s="170">
        <f>D50</f>
        <v>4097.7806419125</v>
      </c>
      <c r="E51" s="169">
        <f>D51/12</f>
        <v>341.48172015937502</v>
      </c>
      <c r="F51" s="168">
        <f t="shared" si="25"/>
        <v>6123.5329826593752</v>
      </c>
      <c r="G51" s="264"/>
      <c r="H51" s="75">
        <v>0</v>
      </c>
      <c r="I51" s="167">
        <f t="shared" si="26"/>
        <v>0</v>
      </c>
      <c r="J51" s="166">
        <f t="shared" si="27"/>
        <v>0</v>
      </c>
      <c r="K51" s="52">
        <f t="shared" si="28"/>
        <v>0</v>
      </c>
      <c r="L51" s="146"/>
      <c r="M51" s="230"/>
      <c r="N51" s="266"/>
      <c r="O51" s="268"/>
      <c r="P51" s="78"/>
      <c r="Q51" s="1"/>
      <c r="R51" s="157"/>
      <c r="S51" s="79"/>
    </row>
    <row r="52" spans="1:19" x14ac:dyDescent="0.25">
      <c r="A52" s="31"/>
      <c r="B52" s="165" t="s">
        <v>48</v>
      </c>
      <c r="C52" s="164">
        <f t="shared" si="23"/>
        <v>5766.2512500000003</v>
      </c>
      <c r="D52" s="163">
        <f>D53</f>
        <v>4523.1864984674994</v>
      </c>
      <c r="E52" s="162">
        <f>D52/12</f>
        <v>376.93220820562493</v>
      </c>
      <c r="F52" s="161">
        <f t="shared" si="25"/>
        <v>6123.5329826593752</v>
      </c>
      <c r="G52" s="264"/>
      <c r="H52" s="75">
        <v>0</v>
      </c>
      <c r="I52" s="160">
        <f t="shared" si="26"/>
        <v>0</v>
      </c>
      <c r="J52" s="159">
        <f t="shared" si="27"/>
        <v>0</v>
      </c>
      <c r="K52" s="52">
        <f t="shared" si="28"/>
        <v>0</v>
      </c>
      <c r="L52" s="146"/>
      <c r="M52" s="231" t="s">
        <v>47</v>
      </c>
      <c r="N52" s="269" t="str">
        <f>IF(AND(H52&gt;0,H53&gt;0),((I52+I53)/(H52+H53)),IF(AND(H52=0,H53&gt;0),C53,"--"))</f>
        <v>--</v>
      </c>
      <c r="O52" s="271" t="str">
        <f>IF(H53&gt;0,E53,"--")</f>
        <v>--</v>
      </c>
      <c r="P52" s="78"/>
      <c r="Q52" s="1"/>
      <c r="R52" s="157"/>
      <c r="S52" s="79"/>
    </row>
    <row r="53" spans="1:19" x14ac:dyDescent="0.25">
      <c r="A53" s="31"/>
      <c r="B53" s="165" t="s">
        <v>59</v>
      </c>
      <c r="C53" s="164">
        <f t="shared" si="23"/>
        <v>6083.3947499999995</v>
      </c>
      <c r="D53" s="163">
        <f t="shared" si="24"/>
        <v>4523.1864984674994</v>
      </c>
      <c r="E53" s="162">
        <f>D53/12</f>
        <v>376.93220820562493</v>
      </c>
      <c r="F53" s="161">
        <f t="shared" si="25"/>
        <v>6460.3269582056246</v>
      </c>
      <c r="G53" s="264"/>
      <c r="H53" s="75">
        <v>0</v>
      </c>
      <c r="I53" s="160">
        <f t="shared" si="26"/>
        <v>0</v>
      </c>
      <c r="J53" s="159">
        <f t="shared" si="27"/>
        <v>0</v>
      </c>
      <c r="K53" s="158">
        <f t="shared" si="28"/>
        <v>0</v>
      </c>
      <c r="L53" s="146"/>
      <c r="M53" s="232"/>
      <c r="N53" s="270"/>
      <c r="O53" s="272"/>
      <c r="Q53" s="1"/>
      <c r="R53" s="157"/>
      <c r="S53" s="79"/>
    </row>
    <row r="54" spans="1:19" x14ac:dyDescent="0.25">
      <c r="A54" s="31"/>
      <c r="B54" s="17">
        <v>2026</v>
      </c>
      <c r="C54" s="25">
        <f t="shared" si="23"/>
        <v>6083.3947499999995</v>
      </c>
      <c r="D54" s="96">
        <f t="shared" si="24"/>
        <v>4523.1864984674994</v>
      </c>
      <c r="E54" s="100">
        <f>D54/12</f>
        <v>376.93220820562493</v>
      </c>
      <c r="F54" s="52">
        <f t="shared" si="25"/>
        <v>6460.3269582056246</v>
      </c>
      <c r="G54" s="264"/>
      <c r="H54" s="75">
        <v>0</v>
      </c>
      <c r="I54" s="8">
        <f t="shared" si="26"/>
        <v>0</v>
      </c>
      <c r="J54" s="84">
        <f t="shared" si="27"/>
        <v>0</v>
      </c>
      <c r="K54" s="52">
        <f t="shared" si="28"/>
        <v>0</v>
      </c>
      <c r="L54" s="146"/>
      <c r="M54" s="233" t="s">
        <v>46</v>
      </c>
      <c r="N54" s="145" t="str">
        <f>IF(H54&gt;0,C54, "--")</f>
        <v>--</v>
      </c>
      <c r="O54" s="144" t="str">
        <f>IF(H54&gt;0,E54,"--")</f>
        <v>--</v>
      </c>
      <c r="Q54" s="1"/>
      <c r="R54" s="157"/>
      <c r="S54" s="79"/>
    </row>
    <row r="55" spans="1:19" x14ac:dyDescent="0.25">
      <c r="A55" s="31"/>
      <c r="B55" s="17">
        <v>2027</v>
      </c>
      <c r="C55" s="25">
        <f t="shared" si="23"/>
        <v>6083.3947499999995</v>
      </c>
      <c r="D55" s="96">
        <f t="shared" si="24"/>
        <v>4523.1864984674994</v>
      </c>
      <c r="E55" s="100">
        <f>D55/12</f>
        <v>376.93220820562493</v>
      </c>
      <c r="F55" s="52">
        <f t="shared" si="25"/>
        <v>6460.3269582056246</v>
      </c>
      <c r="G55" s="264"/>
      <c r="H55" s="75">
        <v>0</v>
      </c>
      <c r="I55" s="8">
        <f t="shared" si="26"/>
        <v>0</v>
      </c>
      <c r="J55" s="84">
        <f t="shared" si="27"/>
        <v>0</v>
      </c>
      <c r="K55" s="52">
        <f t="shared" si="28"/>
        <v>0</v>
      </c>
      <c r="L55" s="146"/>
      <c r="M55" s="233" t="s">
        <v>45</v>
      </c>
      <c r="N55" s="145" t="str">
        <f>IF(H55&gt;0,C55,"--")</f>
        <v>--</v>
      </c>
      <c r="O55" s="144" t="str">
        <f>IF(H55&gt;0,E55,"--")</f>
        <v>--</v>
      </c>
      <c r="Q55" s="1"/>
      <c r="R55" s="157"/>
      <c r="S55" s="79"/>
    </row>
    <row r="56" spans="1:19" ht="15.75" thickBot="1" x14ac:dyDescent="0.3">
      <c r="A56" s="217"/>
      <c r="B56" s="197"/>
      <c r="C56" s="198"/>
      <c r="D56" s="199"/>
      <c r="E56" s="200"/>
      <c r="F56" s="201"/>
      <c r="G56" s="151"/>
      <c r="H56" s="202"/>
      <c r="I56" s="203"/>
      <c r="J56" s="200"/>
      <c r="K56" s="201"/>
      <c r="L56" s="146"/>
      <c r="M56" s="141"/>
      <c r="N56" s="140"/>
      <c r="O56" s="139"/>
      <c r="Q56" s="1"/>
      <c r="R56" s="1"/>
      <c r="S56" s="79"/>
    </row>
    <row r="57" spans="1:19" ht="15.75" thickTop="1" x14ac:dyDescent="0.25">
      <c r="A57" s="143"/>
      <c r="C57" s="143"/>
      <c r="D57" s="143"/>
      <c r="H57" s="143"/>
      <c r="L57" s="79"/>
      <c r="M57" s="138"/>
      <c r="N57" s="137"/>
      <c r="Q57" s="79"/>
      <c r="R57" s="79"/>
      <c r="S57" s="79"/>
    </row>
    <row r="58" spans="1:19" x14ac:dyDescent="0.25">
      <c r="L58" s="79"/>
      <c r="M58" s="136"/>
      <c r="Q58" s="79"/>
      <c r="R58" s="79"/>
      <c r="S58" s="79"/>
    </row>
    <row r="59" spans="1:19" x14ac:dyDescent="0.25">
      <c r="L59" s="79"/>
      <c r="M59" s="136"/>
      <c r="N59" s="2"/>
      <c r="Q59" s="79"/>
      <c r="R59" s="79"/>
      <c r="S59" s="79"/>
    </row>
  </sheetData>
  <mergeCells count="40">
    <mergeCell ref="O45:O46"/>
    <mergeCell ref="N50:N51"/>
    <mergeCell ref="O50:O51"/>
    <mergeCell ref="N52:N53"/>
    <mergeCell ref="O52:O53"/>
    <mergeCell ref="G29:H29"/>
    <mergeCell ref="G30:H30"/>
    <mergeCell ref="C33:E33"/>
    <mergeCell ref="G33:G55"/>
    <mergeCell ref="N36:N37"/>
    <mergeCell ref="N45:N46"/>
    <mergeCell ref="O36:O37"/>
    <mergeCell ref="N38:N39"/>
    <mergeCell ref="O38:O39"/>
    <mergeCell ref="N43:N44"/>
    <mergeCell ref="O43:O44"/>
    <mergeCell ref="G28:H28"/>
    <mergeCell ref="G17:H17"/>
    <mergeCell ref="G18:H18"/>
    <mergeCell ref="G19:H19"/>
    <mergeCell ref="G20:H20"/>
    <mergeCell ref="G21:H21"/>
    <mergeCell ref="G22:H22"/>
    <mergeCell ref="G23:H23"/>
    <mergeCell ref="G24:H24"/>
    <mergeCell ref="G25:H25"/>
    <mergeCell ref="G26:H26"/>
    <mergeCell ref="G27:H27"/>
    <mergeCell ref="G16:H16"/>
    <mergeCell ref="C6:J6"/>
    <mergeCell ref="C7:D7"/>
    <mergeCell ref="E7:K7"/>
    <mergeCell ref="G8:H8"/>
    <mergeCell ref="G9:H9"/>
    <mergeCell ref="G10:H10"/>
    <mergeCell ref="G11:H11"/>
    <mergeCell ref="G12:H12"/>
    <mergeCell ref="G13:H13"/>
    <mergeCell ref="G14:H14"/>
    <mergeCell ref="G15:H15"/>
  </mergeCells>
  <dataValidations count="5">
    <dataValidation type="list" allowBlank="1" showInputMessage="1" showErrorMessage="1" sqref="H47:H48 H40:H41 H54:H56">
      <formula1>"0,1, 2, 3, 4, 5, 6, 7, 8, 9, 10, 11, 12"</formula1>
    </dataValidation>
    <dataValidation type="list" allowBlank="1" showInputMessage="1" showErrorMessage="1" sqref="H36 H50 H43">
      <formula1>"0,1, 2, 3, 4, 5, 6, 7, 8, 9, 10,"</formula1>
    </dataValidation>
    <dataValidation type="list" allowBlank="1" showInputMessage="1" showErrorMessage="1" sqref="H38 H45 H52">
      <formula1>"0,1"</formula1>
    </dataValidation>
    <dataValidation type="list" allowBlank="1" showInputMessage="1" showErrorMessage="1" sqref="H37 H44 H51">
      <formula1>"0,1, 2"</formula1>
    </dataValidation>
    <dataValidation type="list" allowBlank="1" showInputMessage="1" showErrorMessage="1" sqref="H39 H46 H53">
      <formula1>"0,1, 2, 3, 4, 5, 6, 7, 8, 9, 10, 11"</formula1>
    </dataValidation>
  </dataValidations>
  <pageMargins left="0.7" right="0.7" top="0.78740157499999996" bottom="0.78740157499999996"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9"/>
  <sheetViews>
    <sheetView topLeftCell="A28" zoomScale="80" zoomScaleNormal="80" workbookViewId="0">
      <selection activeCell="D36" sqref="D36"/>
    </sheetView>
  </sheetViews>
  <sheetFormatPr baseColWidth="10" defaultRowHeight="15" x14ac:dyDescent="0.25"/>
  <cols>
    <col min="1" max="1" width="11.42578125" customWidth="1"/>
    <col min="2" max="2" width="16.5703125" bestFit="1" customWidth="1"/>
    <col min="4" max="4" width="19.42578125" customWidth="1"/>
    <col min="5" max="5" width="23.5703125" customWidth="1"/>
    <col min="6" max="6" width="20.5703125" customWidth="1"/>
    <col min="7" max="7" width="1.5703125" customWidth="1"/>
    <col min="8" max="8" width="23" bestFit="1" customWidth="1"/>
    <col min="9" max="9" width="12.28515625" bestFit="1" customWidth="1"/>
    <col min="10" max="10" width="17.42578125" bestFit="1" customWidth="1"/>
    <col min="11" max="11" width="14.7109375" bestFit="1" customWidth="1"/>
    <col min="12" max="12" width="9" customWidth="1"/>
    <col min="13" max="13" width="14.7109375" style="7" customWidth="1"/>
    <col min="14" max="14" width="44.85546875" customWidth="1"/>
    <col min="15" max="15" width="43.28515625" customWidth="1"/>
    <col min="17" max="17" width="23.85546875" customWidth="1"/>
    <col min="18" max="18" width="22.5703125" customWidth="1"/>
  </cols>
  <sheetData>
    <row r="1" spans="1:16" ht="21" x14ac:dyDescent="0.35">
      <c r="A1" s="23" t="s">
        <v>15</v>
      </c>
      <c r="I1" s="9"/>
    </row>
    <row r="2" spans="1:16" x14ac:dyDescent="0.25">
      <c r="A2" s="4" t="s">
        <v>13</v>
      </c>
      <c r="B2" s="3"/>
      <c r="C2" s="12"/>
      <c r="D2" s="3"/>
      <c r="E2" s="3"/>
      <c r="F2" s="3"/>
      <c r="G2" s="3"/>
      <c r="H2" s="3"/>
      <c r="I2" s="9"/>
      <c r="J2" s="3"/>
      <c r="K2" s="3"/>
      <c r="M2" s="5"/>
      <c r="N2" s="3"/>
      <c r="O2" s="3"/>
      <c r="P2" s="3"/>
    </row>
    <row r="3" spans="1:16" x14ac:dyDescent="0.25">
      <c r="B3" s="5"/>
      <c r="C3" s="13"/>
      <c r="D3" s="1"/>
      <c r="E3" s="2"/>
      <c r="I3" s="9"/>
    </row>
    <row r="4" spans="1:16" x14ac:dyDescent="0.25">
      <c r="A4" s="19" t="s">
        <v>9</v>
      </c>
      <c r="B4" s="6"/>
      <c r="C4" s="14"/>
      <c r="D4" s="1"/>
      <c r="E4" s="2"/>
      <c r="I4" s="9"/>
    </row>
    <row r="5" spans="1:16" ht="15.75" thickBot="1" x14ac:dyDescent="0.3">
      <c r="B5" s="7"/>
      <c r="C5" s="13"/>
      <c r="D5" s="1"/>
      <c r="E5" s="2"/>
      <c r="I5" s="9"/>
    </row>
    <row r="6" spans="1:16" ht="15.75" thickBot="1" x14ac:dyDescent="0.3">
      <c r="B6" s="7"/>
      <c r="C6" s="244" t="s">
        <v>18</v>
      </c>
      <c r="D6" s="245"/>
      <c r="E6" s="245"/>
      <c r="F6" s="245"/>
      <c r="G6" s="245"/>
      <c r="H6" s="245"/>
      <c r="I6" s="245"/>
      <c r="J6" s="245"/>
      <c r="K6" s="133"/>
    </row>
    <row r="7" spans="1:16" ht="15.75" thickBot="1" x14ac:dyDescent="0.3">
      <c r="B7" s="7"/>
      <c r="C7" s="246" t="s">
        <v>30</v>
      </c>
      <c r="D7" s="247"/>
      <c r="E7" s="248" t="s">
        <v>31</v>
      </c>
      <c r="F7" s="249"/>
      <c r="G7" s="249"/>
      <c r="H7" s="249"/>
      <c r="I7" s="249"/>
      <c r="J7" s="249"/>
      <c r="K7" s="250"/>
    </row>
    <row r="8" spans="1:16" ht="60" x14ac:dyDescent="0.25">
      <c r="A8" s="59" t="s">
        <v>7</v>
      </c>
      <c r="B8" s="205" t="s">
        <v>5</v>
      </c>
      <c r="C8" s="211" t="s">
        <v>1</v>
      </c>
      <c r="D8" s="77" t="s">
        <v>17</v>
      </c>
      <c r="E8" s="134" t="s">
        <v>4</v>
      </c>
      <c r="F8" s="38" t="s">
        <v>63</v>
      </c>
      <c r="G8" s="251" t="s">
        <v>57</v>
      </c>
      <c r="H8" s="252"/>
      <c r="I8" s="60" t="s">
        <v>6</v>
      </c>
      <c r="J8" s="38" t="s">
        <v>8</v>
      </c>
      <c r="K8" s="37" t="s">
        <v>0</v>
      </c>
    </row>
    <row r="9" spans="1:16" x14ac:dyDescent="0.25">
      <c r="A9" s="66"/>
      <c r="B9" s="206"/>
      <c r="C9" s="212"/>
      <c r="D9" s="80"/>
      <c r="E9" s="135"/>
      <c r="F9" s="21"/>
      <c r="G9" s="253"/>
      <c r="H9" s="254"/>
      <c r="I9" s="22"/>
      <c r="J9" s="21"/>
      <c r="K9" s="67"/>
    </row>
    <row r="10" spans="1:16" x14ac:dyDescent="0.25">
      <c r="A10" s="31" t="s">
        <v>2</v>
      </c>
      <c r="B10" s="207" t="s">
        <v>38</v>
      </c>
      <c r="C10" s="82">
        <v>3898.38</v>
      </c>
      <c r="D10" s="95">
        <f>C10*0.74353</f>
        <v>2898.5624814000003</v>
      </c>
      <c r="E10" s="83">
        <f t="shared" ref="E10:E15" si="0">C10*1.275</f>
        <v>4970.4344999999994</v>
      </c>
      <c r="F10" s="96">
        <f>E10*0.74353</f>
        <v>3695.6671637849995</v>
      </c>
      <c r="G10" s="242">
        <f>F10/12+ 120</f>
        <v>427.97226364874996</v>
      </c>
      <c r="H10" s="243"/>
      <c r="I10" s="10">
        <v>1</v>
      </c>
      <c r="J10" s="50">
        <f t="shared" ref="J10:J15" si="1">(E10+G10)*I10</f>
        <v>5398.4067636487489</v>
      </c>
      <c r="K10" s="26">
        <f t="shared" ref="K10:K15" si="2">J10*12</f>
        <v>64780.881163784987</v>
      </c>
    </row>
    <row r="11" spans="1:16" x14ac:dyDescent="0.25">
      <c r="A11" s="31"/>
      <c r="B11" s="207" t="s">
        <v>49</v>
      </c>
      <c r="C11" s="82">
        <v>4098.38</v>
      </c>
      <c r="D11" s="95">
        <f t="shared" ref="D11:D29" si="3">C11*0.74353</f>
        <v>3047.2684814000004</v>
      </c>
      <c r="E11" s="83">
        <f t="shared" si="0"/>
        <v>5225.4344999999994</v>
      </c>
      <c r="F11" s="96">
        <f t="shared" ref="F11:F29" si="4">E11*0.74353</f>
        <v>3885.2673137849997</v>
      </c>
      <c r="G11" s="255">
        <f>F11/12</f>
        <v>323.77227614875</v>
      </c>
      <c r="H11" s="256"/>
      <c r="I11" s="10">
        <v>1</v>
      </c>
      <c r="J11" s="50">
        <f t="shared" si="1"/>
        <v>5549.2067761487497</v>
      </c>
      <c r="K11" s="26">
        <f t="shared" si="2"/>
        <v>66590.481313785</v>
      </c>
    </row>
    <row r="12" spans="1:16" x14ac:dyDescent="0.25">
      <c r="A12" s="31"/>
      <c r="B12" s="207" t="s">
        <v>48</v>
      </c>
      <c r="C12" s="82">
        <v>4098.38</v>
      </c>
      <c r="D12" s="95">
        <f t="shared" si="3"/>
        <v>3047.2684814000004</v>
      </c>
      <c r="E12" s="83">
        <f t="shared" si="0"/>
        <v>5225.4344999999994</v>
      </c>
      <c r="F12" s="96">
        <f t="shared" si="4"/>
        <v>3885.2673137849997</v>
      </c>
      <c r="G12" s="255">
        <f>F12/12</f>
        <v>323.77227614875</v>
      </c>
      <c r="H12" s="256"/>
      <c r="I12" s="10">
        <v>1</v>
      </c>
      <c r="J12" s="50">
        <f t="shared" si="1"/>
        <v>5549.2067761487497</v>
      </c>
      <c r="K12" s="26">
        <f t="shared" si="2"/>
        <v>66590.481313785</v>
      </c>
    </row>
    <row r="13" spans="1:16" x14ac:dyDescent="0.25">
      <c r="A13" s="31"/>
      <c r="B13" s="208" t="s">
        <v>59</v>
      </c>
      <c r="C13" s="82">
        <v>4323.79</v>
      </c>
      <c r="D13" s="95">
        <f t="shared" si="3"/>
        <v>3214.8675787000002</v>
      </c>
      <c r="E13" s="83">
        <f t="shared" si="0"/>
        <v>5512.8322499999995</v>
      </c>
      <c r="F13" s="96">
        <f t="shared" si="4"/>
        <v>4098.9561628424999</v>
      </c>
      <c r="G13" s="255">
        <f>F13/12</f>
        <v>341.57968023687499</v>
      </c>
      <c r="H13" s="256"/>
      <c r="I13" s="10">
        <v>1</v>
      </c>
      <c r="J13" s="50">
        <f t="shared" si="1"/>
        <v>5854.4119302368745</v>
      </c>
      <c r="K13" s="26">
        <f t="shared" si="2"/>
        <v>70252.943162842494</v>
      </c>
    </row>
    <row r="14" spans="1:16" x14ac:dyDescent="0.25">
      <c r="A14" s="29"/>
      <c r="B14" s="209">
        <v>2026</v>
      </c>
      <c r="C14" s="82">
        <v>4323.79</v>
      </c>
      <c r="D14" s="95">
        <f t="shared" si="3"/>
        <v>3214.8675787000002</v>
      </c>
      <c r="E14" s="83">
        <f t="shared" si="0"/>
        <v>5512.8322499999995</v>
      </c>
      <c r="F14" s="96">
        <f t="shared" si="4"/>
        <v>4098.9561628424999</v>
      </c>
      <c r="G14" s="255">
        <f>F14/12</f>
        <v>341.57968023687499</v>
      </c>
      <c r="H14" s="256"/>
      <c r="I14" s="10">
        <v>1</v>
      </c>
      <c r="J14" s="50">
        <f t="shared" si="1"/>
        <v>5854.4119302368745</v>
      </c>
      <c r="K14" s="26">
        <f t="shared" si="2"/>
        <v>70252.943162842494</v>
      </c>
    </row>
    <row r="15" spans="1:16" x14ac:dyDescent="0.25">
      <c r="A15" s="29"/>
      <c r="B15" s="209">
        <v>2027</v>
      </c>
      <c r="C15" s="82">
        <v>4323.79</v>
      </c>
      <c r="D15" s="95">
        <f t="shared" si="3"/>
        <v>3214.8675787000002</v>
      </c>
      <c r="E15" s="83">
        <f t="shared" si="0"/>
        <v>5512.8322499999995</v>
      </c>
      <c r="F15" s="96">
        <f t="shared" si="4"/>
        <v>4098.9561628424999</v>
      </c>
      <c r="G15" s="255">
        <f>F15/12</f>
        <v>341.57968023687499</v>
      </c>
      <c r="H15" s="256"/>
      <c r="I15" s="10">
        <v>1</v>
      </c>
      <c r="J15" s="50">
        <f t="shared" si="1"/>
        <v>5854.4119302368745</v>
      </c>
      <c r="K15" s="26">
        <f t="shared" si="2"/>
        <v>70252.943162842494</v>
      </c>
      <c r="M15" s="189"/>
      <c r="N15" s="11"/>
      <c r="O15" s="11"/>
      <c r="P15" s="11"/>
    </row>
    <row r="16" spans="1:16" x14ac:dyDescent="0.25">
      <c r="A16" s="30"/>
      <c r="B16" s="39"/>
      <c r="C16" s="85"/>
      <c r="D16" s="204"/>
      <c r="E16" s="94"/>
      <c r="F16" s="227"/>
      <c r="G16" s="257"/>
      <c r="H16" s="258"/>
      <c r="I16" s="16"/>
      <c r="J16" s="51"/>
      <c r="K16" s="72"/>
    </row>
    <row r="17" spans="1:19" x14ac:dyDescent="0.25">
      <c r="A17" s="31" t="s">
        <v>3</v>
      </c>
      <c r="B17" s="220" t="s">
        <v>38</v>
      </c>
      <c r="C17" s="225">
        <v>4178.29</v>
      </c>
      <c r="D17" s="95">
        <f t="shared" si="3"/>
        <v>3106.6839637000003</v>
      </c>
      <c r="E17" s="83">
        <f t="shared" ref="E17:E22" si="5">C17*1.275</f>
        <v>5327.3197499999997</v>
      </c>
      <c r="F17" s="96">
        <f t="shared" si="4"/>
        <v>3961.0220537175001</v>
      </c>
      <c r="G17" s="242">
        <f>F17/12+120</f>
        <v>450.08517114312502</v>
      </c>
      <c r="H17" s="243"/>
      <c r="I17" s="10">
        <v>1</v>
      </c>
      <c r="J17" s="50">
        <f t="shared" ref="J17:J22" si="6">(E17+G17)*I17</f>
        <v>5777.4049211431247</v>
      </c>
      <c r="K17" s="26">
        <f t="shared" ref="K17:K22" si="7">J17*12</f>
        <v>69328.85905371749</v>
      </c>
    </row>
    <row r="18" spans="1:19" x14ac:dyDescent="0.25">
      <c r="A18" s="31"/>
      <c r="B18" s="220" t="s">
        <v>49</v>
      </c>
      <c r="C18" s="225">
        <v>4378.29</v>
      </c>
      <c r="D18" s="95">
        <f t="shared" si="3"/>
        <v>3255.3899637</v>
      </c>
      <c r="E18" s="83">
        <f t="shared" si="5"/>
        <v>5582.3197499999997</v>
      </c>
      <c r="F18" s="96">
        <f t="shared" si="4"/>
        <v>4150.6222037175003</v>
      </c>
      <c r="G18" s="255">
        <f>F18/12</f>
        <v>345.885183643125</v>
      </c>
      <c r="H18" s="256"/>
      <c r="I18" s="10">
        <v>1</v>
      </c>
      <c r="J18" s="50">
        <f t="shared" si="6"/>
        <v>5928.2049336431246</v>
      </c>
      <c r="K18" s="26">
        <f t="shared" si="7"/>
        <v>71138.459203717503</v>
      </c>
    </row>
    <row r="19" spans="1:19" x14ac:dyDescent="0.25">
      <c r="A19" s="31"/>
      <c r="B19" s="220" t="s">
        <v>48</v>
      </c>
      <c r="C19" s="225">
        <v>4378.29</v>
      </c>
      <c r="D19" s="95">
        <f t="shared" si="3"/>
        <v>3255.3899637</v>
      </c>
      <c r="E19" s="83">
        <f t="shared" si="5"/>
        <v>5582.3197499999997</v>
      </c>
      <c r="F19" s="96">
        <f t="shared" si="4"/>
        <v>4150.6222037175003</v>
      </c>
      <c r="G19" s="255">
        <f>F19/12</f>
        <v>345.885183643125</v>
      </c>
      <c r="H19" s="256"/>
      <c r="I19" s="10">
        <v>1</v>
      </c>
      <c r="J19" s="50">
        <f t="shared" si="6"/>
        <v>5928.2049336431246</v>
      </c>
      <c r="K19" s="26">
        <f t="shared" si="7"/>
        <v>71138.459203717503</v>
      </c>
    </row>
    <row r="20" spans="1:19" x14ac:dyDescent="0.25">
      <c r="A20" s="31"/>
      <c r="B20" s="208" t="s">
        <v>59</v>
      </c>
      <c r="C20" s="225">
        <v>4619.1000000000004</v>
      </c>
      <c r="D20" s="95">
        <f t="shared" si="3"/>
        <v>3434.4394230000003</v>
      </c>
      <c r="E20" s="83">
        <f t="shared" si="5"/>
        <v>5889.3525</v>
      </c>
      <c r="F20" s="96">
        <f t="shared" si="4"/>
        <v>4378.9102643249998</v>
      </c>
      <c r="G20" s="255">
        <f>F20/12</f>
        <v>364.90918869374997</v>
      </c>
      <c r="H20" s="256"/>
      <c r="I20" s="10">
        <v>1</v>
      </c>
      <c r="J20" s="50">
        <f t="shared" si="6"/>
        <v>6254.2616886937503</v>
      </c>
      <c r="K20" s="26">
        <f t="shared" si="7"/>
        <v>75051.140264325004</v>
      </c>
    </row>
    <row r="21" spans="1:19" x14ac:dyDescent="0.25">
      <c r="A21" s="31"/>
      <c r="B21" s="222">
        <v>2026</v>
      </c>
      <c r="C21" s="225">
        <v>4619.1000000000004</v>
      </c>
      <c r="D21" s="95">
        <f t="shared" si="3"/>
        <v>3434.4394230000003</v>
      </c>
      <c r="E21" s="83">
        <f t="shared" si="5"/>
        <v>5889.3525</v>
      </c>
      <c r="F21" s="96">
        <f t="shared" si="4"/>
        <v>4378.9102643249998</v>
      </c>
      <c r="G21" s="255">
        <f>F21/12</f>
        <v>364.90918869374997</v>
      </c>
      <c r="H21" s="256"/>
      <c r="I21" s="10">
        <v>1</v>
      </c>
      <c r="J21" s="50">
        <f t="shared" si="6"/>
        <v>6254.2616886937503</v>
      </c>
      <c r="K21" s="26">
        <f t="shared" si="7"/>
        <v>75051.140264325004</v>
      </c>
      <c r="M21" s="188"/>
      <c r="N21" s="132"/>
      <c r="O21" s="132"/>
      <c r="P21" s="13"/>
    </row>
    <row r="22" spans="1:19" x14ac:dyDescent="0.25">
      <c r="A22" s="31"/>
      <c r="B22" s="222">
        <v>2027</v>
      </c>
      <c r="C22" s="82">
        <v>4619.1000000000004</v>
      </c>
      <c r="D22" s="95">
        <f t="shared" si="3"/>
        <v>3434.4394230000003</v>
      </c>
      <c r="E22" s="83">
        <f t="shared" si="5"/>
        <v>5889.3525</v>
      </c>
      <c r="F22" s="96">
        <f t="shared" si="4"/>
        <v>4378.9102643249998</v>
      </c>
      <c r="G22" s="255">
        <f>F22/12</f>
        <v>364.90918869374997</v>
      </c>
      <c r="H22" s="256"/>
      <c r="I22" s="10">
        <v>1</v>
      </c>
      <c r="J22" s="50">
        <f t="shared" si="6"/>
        <v>6254.2616886937503</v>
      </c>
      <c r="K22" s="26">
        <f t="shared" si="7"/>
        <v>75051.140264325004</v>
      </c>
    </row>
    <row r="23" spans="1:19" x14ac:dyDescent="0.25">
      <c r="A23" s="30"/>
      <c r="B23" s="223"/>
      <c r="C23" s="117"/>
      <c r="D23" s="204"/>
      <c r="E23" s="94"/>
      <c r="F23" s="227"/>
      <c r="G23" s="257"/>
      <c r="H23" s="258"/>
      <c r="I23" s="16"/>
      <c r="J23" s="51"/>
      <c r="K23" s="72"/>
    </row>
    <row r="24" spans="1:19" x14ac:dyDescent="0.25">
      <c r="A24" s="31" t="s">
        <v>11</v>
      </c>
      <c r="B24" s="220" t="s">
        <v>38</v>
      </c>
      <c r="C24" s="225">
        <v>4604.26</v>
      </c>
      <c r="D24" s="95">
        <f t="shared" si="3"/>
        <v>3423.4054378000001</v>
      </c>
      <c r="E24" s="83">
        <f t="shared" ref="E24:E29" si="8">C24*1.275</f>
        <v>5870.4314999999997</v>
      </c>
      <c r="F24" s="96">
        <f t="shared" si="4"/>
        <v>4364.8419331949999</v>
      </c>
      <c r="G24" s="242">
        <f>F24/12+120</f>
        <v>483.73682776624997</v>
      </c>
      <c r="H24" s="243"/>
      <c r="I24" s="10">
        <v>1</v>
      </c>
      <c r="J24" s="50">
        <f t="shared" ref="J24:J29" si="9">(E24+G24)*I24</f>
        <v>6354.1683277662496</v>
      </c>
      <c r="K24" s="26">
        <f t="shared" ref="K24:K29" si="10">J24*12</f>
        <v>76250.019933194999</v>
      </c>
    </row>
    <row r="25" spans="1:19" x14ac:dyDescent="0.25">
      <c r="A25" s="31"/>
      <c r="B25" s="220" t="s">
        <v>49</v>
      </c>
      <c r="C25" s="225">
        <v>4804.26</v>
      </c>
      <c r="D25" s="95">
        <f t="shared" si="3"/>
        <v>3572.1114378000002</v>
      </c>
      <c r="E25" s="83">
        <f t="shared" si="8"/>
        <v>6125.4314999999997</v>
      </c>
      <c r="F25" s="96">
        <f t="shared" si="4"/>
        <v>4554.4420831950001</v>
      </c>
      <c r="G25" s="255">
        <f>F25/12</f>
        <v>379.53684026625001</v>
      </c>
      <c r="H25" s="256"/>
      <c r="I25" s="10">
        <v>1</v>
      </c>
      <c r="J25" s="50">
        <f t="shared" si="9"/>
        <v>6504.9683402662495</v>
      </c>
      <c r="K25" s="26">
        <f t="shared" si="10"/>
        <v>78059.620083194997</v>
      </c>
    </row>
    <row r="26" spans="1:19" x14ac:dyDescent="0.25">
      <c r="A26" s="31"/>
      <c r="B26" s="220" t="s">
        <v>48</v>
      </c>
      <c r="C26" s="225">
        <v>4804.26</v>
      </c>
      <c r="D26" s="95">
        <f t="shared" si="3"/>
        <v>3572.1114378000002</v>
      </c>
      <c r="E26" s="83">
        <f t="shared" si="8"/>
        <v>6125.4314999999997</v>
      </c>
      <c r="F26" s="96">
        <f t="shared" si="4"/>
        <v>4554.4420831950001</v>
      </c>
      <c r="G26" s="255">
        <f>F26/12</f>
        <v>379.53684026625001</v>
      </c>
      <c r="H26" s="256"/>
      <c r="I26" s="10">
        <v>1</v>
      </c>
      <c r="J26" s="50">
        <f t="shared" si="9"/>
        <v>6504.9683402662495</v>
      </c>
      <c r="K26" s="26">
        <f t="shared" si="10"/>
        <v>78059.620083194997</v>
      </c>
    </row>
    <row r="27" spans="1:19" x14ac:dyDescent="0.25">
      <c r="A27" s="31"/>
      <c r="B27" s="208" t="s">
        <v>59</v>
      </c>
      <c r="C27" s="225">
        <v>5068.49</v>
      </c>
      <c r="D27" s="95">
        <f t="shared" si="3"/>
        <v>3768.5743696999998</v>
      </c>
      <c r="E27" s="83">
        <f t="shared" si="8"/>
        <v>6462.3247499999989</v>
      </c>
      <c r="F27" s="96">
        <f t="shared" si="4"/>
        <v>4804.9323213674998</v>
      </c>
      <c r="G27" s="255">
        <f>F27/12</f>
        <v>400.41102678062498</v>
      </c>
      <c r="H27" s="256"/>
      <c r="I27" s="10">
        <v>1</v>
      </c>
      <c r="J27" s="50">
        <f t="shared" si="9"/>
        <v>6862.7357767806243</v>
      </c>
      <c r="K27" s="26">
        <f t="shared" si="10"/>
        <v>82352.829321367492</v>
      </c>
    </row>
    <row r="28" spans="1:19" x14ac:dyDescent="0.25">
      <c r="A28" s="31"/>
      <c r="B28" s="222">
        <v>2026</v>
      </c>
      <c r="C28" s="225">
        <v>5068.49</v>
      </c>
      <c r="D28" s="95">
        <f t="shared" si="3"/>
        <v>3768.5743696999998</v>
      </c>
      <c r="E28" s="83">
        <f t="shared" si="8"/>
        <v>6462.3247499999989</v>
      </c>
      <c r="F28" s="96">
        <f t="shared" si="4"/>
        <v>4804.9323213674998</v>
      </c>
      <c r="G28" s="255">
        <f>F28/12</f>
        <v>400.41102678062498</v>
      </c>
      <c r="H28" s="256"/>
      <c r="I28" s="10">
        <v>1</v>
      </c>
      <c r="J28" s="50">
        <f t="shared" si="9"/>
        <v>6862.7357767806243</v>
      </c>
      <c r="K28" s="26">
        <f t="shared" si="10"/>
        <v>82352.829321367492</v>
      </c>
    </row>
    <row r="29" spans="1:19" x14ac:dyDescent="0.25">
      <c r="A29" s="91"/>
      <c r="B29" s="222">
        <v>2027</v>
      </c>
      <c r="C29" s="225">
        <v>5068.49</v>
      </c>
      <c r="D29" s="95">
        <f t="shared" si="3"/>
        <v>3768.5743696999998</v>
      </c>
      <c r="E29" s="83">
        <f t="shared" si="8"/>
        <v>6462.3247499999989</v>
      </c>
      <c r="F29" s="96">
        <f t="shared" si="4"/>
        <v>4804.9323213674998</v>
      </c>
      <c r="G29" s="255">
        <f>F29/12</f>
        <v>400.41102678062498</v>
      </c>
      <c r="H29" s="256"/>
      <c r="I29" s="10">
        <v>1</v>
      </c>
      <c r="J29" s="50">
        <f t="shared" si="9"/>
        <v>6862.7357767806243</v>
      </c>
      <c r="K29" s="26">
        <f t="shared" si="10"/>
        <v>82352.829321367492</v>
      </c>
    </row>
    <row r="30" spans="1:19" ht="15.75" thickBot="1" x14ac:dyDescent="0.3">
      <c r="A30" s="191"/>
      <c r="B30" s="226"/>
      <c r="C30" s="192"/>
      <c r="D30" s="216"/>
      <c r="E30" s="192"/>
      <c r="F30" s="193"/>
      <c r="G30" s="259"/>
      <c r="H30" s="260"/>
      <c r="I30" s="194"/>
      <c r="J30" s="195"/>
      <c r="K30" s="196"/>
      <c r="Q30" s="79"/>
      <c r="R30" s="79"/>
      <c r="S30" s="79"/>
    </row>
    <row r="31" spans="1:19" x14ac:dyDescent="0.25">
      <c r="A31" s="104"/>
      <c r="B31" s="105"/>
      <c r="C31" s="106"/>
      <c r="D31" s="107"/>
      <c r="E31" s="108"/>
      <c r="F31" s="107"/>
      <c r="G31" s="109"/>
      <c r="H31" s="109"/>
      <c r="I31" s="110"/>
      <c r="J31" s="112"/>
      <c r="K31" s="111"/>
      <c r="Q31" s="79"/>
      <c r="R31" s="79"/>
      <c r="S31" s="79"/>
    </row>
    <row r="32" spans="1:19" ht="15.75" thickBot="1" x14ac:dyDescent="0.3">
      <c r="B32" s="7"/>
      <c r="C32" s="13"/>
      <c r="I32" s="9"/>
      <c r="M32" s="187"/>
      <c r="N32" s="186"/>
      <c r="O32" s="186"/>
      <c r="Q32" s="79"/>
      <c r="R32" s="79"/>
      <c r="S32" s="79"/>
    </row>
    <row r="33" spans="1:19" ht="15.75" thickBot="1" x14ac:dyDescent="0.3">
      <c r="B33" s="7"/>
      <c r="C33" s="261" t="s">
        <v>24</v>
      </c>
      <c r="D33" s="262"/>
      <c r="E33" s="262"/>
      <c r="F33" s="131">
        <v>1</v>
      </c>
      <c r="G33" s="263"/>
      <c r="H33" s="130" t="s">
        <v>29</v>
      </c>
      <c r="I33" s="129"/>
      <c r="J33" s="129"/>
      <c r="K33" s="128"/>
      <c r="L33" s="146"/>
      <c r="M33" s="185"/>
      <c r="N33" s="184"/>
      <c r="O33" s="183"/>
      <c r="Q33" s="182"/>
      <c r="R33" s="182"/>
      <c r="S33" s="79"/>
    </row>
    <row r="34" spans="1:19" ht="62.25" customHeight="1" x14ac:dyDescent="0.25">
      <c r="A34" s="59" t="s">
        <v>7</v>
      </c>
      <c r="B34" s="181" t="s">
        <v>58</v>
      </c>
      <c r="C34" s="127" t="s">
        <v>4</v>
      </c>
      <c r="D34" s="126" t="s">
        <v>17</v>
      </c>
      <c r="E34" s="125" t="s">
        <v>57</v>
      </c>
      <c r="F34" s="37" t="s">
        <v>8</v>
      </c>
      <c r="G34" s="264"/>
      <c r="H34" s="68" t="s">
        <v>56</v>
      </c>
      <c r="I34" s="38" t="s">
        <v>55</v>
      </c>
      <c r="J34" s="134" t="s">
        <v>54</v>
      </c>
      <c r="K34" s="37" t="s">
        <v>53</v>
      </c>
      <c r="L34" s="146"/>
      <c r="M34" s="180" t="s">
        <v>52</v>
      </c>
      <c r="N34" s="179" t="s">
        <v>51</v>
      </c>
      <c r="O34" s="178" t="s">
        <v>50</v>
      </c>
      <c r="P34" s="78"/>
      <c r="Q34" s="34"/>
      <c r="R34" s="34"/>
      <c r="S34" s="79"/>
    </row>
    <row r="35" spans="1:19" x14ac:dyDescent="0.25">
      <c r="A35" s="66"/>
      <c r="B35" s="20"/>
      <c r="C35" s="40"/>
      <c r="D35" s="24"/>
      <c r="E35" s="39"/>
      <c r="F35" s="41"/>
      <c r="G35" s="264"/>
      <c r="H35" s="69"/>
      <c r="I35" s="24"/>
      <c r="J35" s="24"/>
      <c r="K35" s="70"/>
      <c r="L35" s="146"/>
      <c r="M35" s="190"/>
      <c r="N35" s="175"/>
      <c r="O35" s="177"/>
      <c r="Q35" s="173"/>
      <c r="R35" s="173"/>
      <c r="S35" s="79"/>
    </row>
    <row r="36" spans="1:19" x14ac:dyDescent="0.25">
      <c r="A36" s="31" t="s">
        <v>2</v>
      </c>
      <c r="B36" s="172" t="s">
        <v>38</v>
      </c>
      <c r="C36" s="171">
        <f t="shared" ref="C36:C41" si="11">E10/100%*$F$33</f>
        <v>4970.4344999999994</v>
      </c>
      <c r="D36" s="170">
        <f t="shared" ref="D36:D41" si="12">C36*0.74353</f>
        <v>3695.6671637849995</v>
      </c>
      <c r="E36" s="169">
        <f>(D36/12)+120*F33</f>
        <v>427.97226364874996</v>
      </c>
      <c r="F36" s="168">
        <f t="shared" ref="F36:F41" si="13">(E10+G10)*$F$33</f>
        <v>5398.4067636487489</v>
      </c>
      <c r="G36" s="264"/>
      <c r="H36" s="75">
        <v>0</v>
      </c>
      <c r="I36" s="167">
        <f t="shared" ref="I36:I41" si="14">C36*H36</f>
        <v>0</v>
      </c>
      <c r="J36" s="166">
        <f t="shared" ref="J36:J41" si="15">E36*H36</f>
        <v>0</v>
      </c>
      <c r="K36" s="158">
        <f t="shared" ref="K36:K41" si="16">(I36+J36)</f>
        <v>0</v>
      </c>
      <c r="L36" s="146"/>
      <c r="M36" s="230">
        <v>2024</v>
      </c>
      <c r="N36" s="265" t="str">
        <f>IF(AND(H36&gt;0,H37&gt;0),((I36+I37)/(H36+H37)),IF(AND(H36=0,H37&gt;0),C37,"--"))</f>
        <v>--</v>
      </c>
      <c r="O36" s="273" t="str">
        <f>IF(AND(H36&gt;0,H37&gt;0),(E36-(120*F33)+(((120*F33)*H36)/(H36+H37))),IF(AND(H36=0,H37&gt;0),E37,"--"))</f>
        <v>--</v>
      </c>
      <c r="P36" s="78"/>
      <c r="Q36" s="176"/>
      <c r="R36" s="157"/>
      <c r="S36" s="79"/>
    </row>
    <row r="37" spans="1:19" x14ac:dyDescent="0.25">
      <c r="A37" s="31"/>
      <c r="B37" s="172" t="s">
        <v>49</v>
      </c>
      <c r="C37" s="171">
        <f t="shared" si="11"/>
        <v>5225.4344999999994</v>
      </c>
      <c r="D37" s="170">
        <f>D36</f>
        <v>3695.6671637849995</v>
      </c>
      <c r="E37" s="169">
        <f>D37/12</f>
        <v>307.97226364874996</v>
      </c>
      <c r="F37" s="168">
        <f t="shared" si="13"/>
        <v>5549.2067761487497</v>
      </c>
      <c r="G37" s="264"/>
      <c r="H37" s="75">
        <v>0</v>
      </c>
      <c r="I37" s="167">
        <f t="shared" si="14"/>
        <v>0</v>
      </c>
      <c r="J37" s="166">
        <f t="shared" si="15"/>
        <v>0</v>
      </c>
      <c r="K37" s="158">
        <f t="shared" si="16"/>
        <v>0</v>
      </c>
      <c r="L37" s="146"/>
      <c r="M37" s="230"/>
      <c r="N37" s="266"/>
      <c r="O37" s="268"/>
      <c r="P37" s="111"/>
      <c r="Q37" s="1"/>
      <c r="R37" s="157"/>
      <c r="S37" s="79"/>
    </row>
    <row r="38" spans="1:19" x14ac:dyDescent="0.25">
      <c r="A38" s="31"/>
      <c r="B38" s="165" t="s">
        <v>48</v>
      </c>
      <c r="C38" s="164">
        <f t="shared" si="11"/>
        <v>5225.4344999999994</v>
      </c>
      <c r="D38" s="163">
        <f>D39</f>
        <v>4098.9561628424999</v>
      </c>
      <c r="E38" s="162">
        <f>D38/12</f>
        <v>341.57968023687499</v>
      </c>
      <c r="F38" s="161">
        <f t="shared" si="13"/>
        <v>5549.2067761487497</v>
      </c>
      <c r="G38" s="264"/>
      <c r="H38" s="75">
        <v>0</v>
      </c>
      <c r="I38" s="160">
        <f t="shared" si="14"/>
        <v>0</v>
      </c>
      <c r="J38" s="159">
        <f t="shared" si="15"/>
        <v>0</v>
      </c>
      <c r="K38" s="158">
        <f t="shared" si="16"/>
        <v>0</v>
      </c>
      <c r="L38" s="146"/>
      <c r="M38" s="231" t="s">
        <v>47</v>
      </c>
      <c r="N38" s="269" t="str">
        <f>IF(AND(H38&gt;0,H39&gt;0),((I38+I39)/(H38+H39)),IF(AND(H38=0,H39&gt;0),C39,"--"))</f>
        <v>--</v>
      </c>
      <c r="O38" s="271" t="str">
        <f>IF(H39&gt;0,E39,"--")</f>
        <v>--</v>
      </c>
      <c r="P38" s="2"/>
      <c r="Q38" s="1"/>
      <c r="R38" s="157"/>
      <c r="S38" s="79"/>
    </row>
    <row r="39" spans="1:19" x14ac:dyDescent="0.25">
      <c r="A39" s="29"/>
      <c r="B39" s="165" t="s">
        <v>59</v>
      </c>
      <c r="C39" s="164">
        <f t="shared" si="11"/>
        <v>5512.8322499999995</v>
      </c>
      <c r="D39" s="163">
        <f t="shared" si="12"/>
        <v>4098.9561628424999</v>
      </c>
      <c r="E39" s="162">
        <f>D39/12</f>
        <v>341.57968023687499</v>
      </c>
      <c r="F39" s="161">
        <f t="shared" si="13"/>
        <v>5854.4119302368745</v>
      </c>
      <c r="G39" s="264"/>
      <c r="H39" s="75">
        <v>0</v>
      </c>
      <c r="I39" s="160">
        <f t="shared" si="14"/>
        <v>0</v>
      </c>
      <c r="J39" s="159">
        <f t="shared" si="15"/>
        <v>0</v>
      </c>
      <c r="K39" s="158">
        <f t="shared" si="16"/>
        <v>0</v>
      </c>
      <c r="L39" s="146"/>
      <c r="M39" s="232"/>
      <c r="N39" s="270"/>
      <c r="O39" s="272"/>
      <c r="Q39" s="1"/>
      <c r="R39" s="157"/>
      <c r="S39" s="79"/>
    </row>
    <row r="40" spans="1:19" x14ac:dyDescent="0.25">
      <c r="A40" s="29"/>
      <c r="B40" s="17">
        <v>2026</v>
      </c>
      <c r="C40" s="25">
        <f t="shared" si="11"/>
        <v>5512.8322499999995</v>
      </c>
      <c r="D40" s="96">
        <f t="shared" si="12"/>
        <v>4098.9561628424999</v>
      </c>
      <c r="E40" s="100">
        <f>D40/12</f>
        <v>341.57968023687499</v>
      </c>
      <c r="F40" s="52">
        <f t="shared" si="13"/>
        <v>5854.4119302368745</v>
      </c>
      <c r="G40" s="264"/>
      <c r="H40" s="75">
        <v>0</v>
      </c>
      <c r="I40" s="8">
        <f t="shared" si="14"/>
        <v>0</v>
      </c>
      <c r="J40" s="84">
        <f t="shared" si="15"/>
        <v>0</v>
      </c>
      <c r="K40" s="158">
        <f t="shared" si="16"/>
        <v>0</v>
      </c>
      <c r="L40" s="146"/>
      <c r="M40" s="233" t="s">
        <v>46</v>
      </c>
      <c r="N40" s="145" t="str">
        <f>IF(H40&gt;0,C40, "--")</f>
        <v>--</v>
      </c>
      <c r="O40" s="144" t="str">
        <f>IF(H40&gt;0,E40,"--")</f>
        <v>--</v>
      </c>
      <c r="P40" s="78"/>
      <c r="Q40" s="1"/>
      <c r="R40" s="157"/>
      <c r="S40" s="79"/>
    </row>
    <row r="41" spans="1:19" x14ac:dyDescent="0.25">
      <c r="A41" s="29"/>
      <c r="B41" s="17">
        <v>2027</v>
      </c>
      <c r="C41" s="25">
        <f t="shared" si="11"/>
        <v>5512.8322499999995</v>
      </c>
      <c r="D41" s="96">
        <f t="shared" si="12"/>
        <v>4098.9561628424999</v>
      </c>
      <c r="E41" s="100">
        <f>D41/12</f>
        <v>341.57968023687499</v>
      </c>
      <c r="F41" s="52">
        <f t="shared" si="13"/>
        <v>5854.4119302368745</v>
      </c>
      <c r="G41" s="264"/>
      <c r="H41" s="75">
        <v>0</v>
      </c>
      <c r="I41" s="8">
        <f t="shared" si="14"/>
        <v>0</v>
      </c>
      <c r="J41" s="84">
        <f t="shared" si="15"/>
        <v>0</v>
      </c>
      <c r="K41" s="158">
        <f t="shared" si="16"/>
        <v>0</v>
      </c>
      <c r="L41" s="146"/>
      <c r="M41" s="233" t="s">
        <v>45</v>
      </c>
      <c r="N41" s="145" t="str">
        <f>IF(H41&gt;0,C41,"--")</f>
        <v>--</v>
      </c>
      <c r="O41" s="144" t="str">
        <f>IF(H41&gt;0,E41,"--")</f>
        <v>--</v>
      </c>
      <c r="P41" s="78"/>
      <c r="Q41" s="1"/>
      <c r="R41" s="157"/>
      <c r="S41" s="79"/>
    </row>
    <row r="42" spans="1:19" x14ac:dyDescent="0.25">
      <c r="A42" s="30"/>
      <c r="B42" s="18"/>
      <c r="C42" s="40"/>
      <c r="D42" s="92"/>
      <c r="E42" s="90"/>
      <c r="F42" s="53"/>
      <c r="G42" s="264"/>
      <c r="H42" s="69"/>
      <c r="I42" s="24"/>
      <c r="J42" s="86"/>
      <c r="K42" s="71"/>
      <c r="L42" s="146"/>
      <c r="M42" s="234"/>
      <c r="N42" s="175"/>
      <c r="O42" s="174"/>
      <c r="Q42" s="173"/>
      <c r="R42" s="173"/>
      <c r="S42" s="1"/>
    </row>
    <row r="43" spans="1:19" ht="15" customHeight="1" x14ac:dyDescent="0.25">
      <c r="A43" s="31" t="s">
        <v>3</v>
      </c>
      <c r="B43" s="172" t="s">
        <v>38</v>
      </c>
      <c r="C43" s="171">
        <f t="shared" ref="C43:C48" si="17">E17/100%*$F$33</f>
        <v>5327.3197499999997</v>
      </c>
      <c r="D43" s="170">
        <f t="shared" ref="D43:D48" si="18">C43*0.74353</f>
        <v>3961.0220537175001</v>
      </c>
      <c r="E43" s="169">
        <f>(D43/12)+120*F33</f>
        <v>450.08517114312502</v>
      </c>
      <c r="F43" s="168">
        <f t="shared" ref="F43:F48" si="19">(E17+G17)*$F$33</f>
        <v>5777.4049211431247</v>
      </c>
      <c r="G43" s="264"/>
      <c r="H43" s="75">
        <v>0</v>
      </c>
      <c r="I43" s="167">
        <f t="shared" ref="I43:I48" si="20">C43*H43</f>
        <v>0</v>
      </c>
      <c r="J43" s="166">
        <f t="shared" ref="J43:J48" si="21">E43*H43</f>
        <v>0</v>
      </c>
      <c r="K43" s="52">
        <f t="shared" ref="K43:K48" si="22">(I43+J43)</f>
        <v>0</v>
      </c>
      <c r="L43" s="146"/>
      <c r="M43" s="230">
        <v>2024</v>
      </c>
      <c r="N43" s="265" t="str">
        <f>IF(AND(H43&gt;0,H44&gt;0),((I43+I44)/(H43+H44)),IF(AND(H43=0,H44&gt;0),C44,"--"))</f>
        <v>--</v>
      </c>
      <c r="O43" s="273" t="str">
        <f>IF(AND(H43&gt;0,H44&gt;0),(E43-(120*F33)+(((120*F33)*H43)/(H43+H44))),IF(AND(H43=0,H44&gt;0),E44,"--"))</f>
        <v>--</v>
      </c>
      <c r="P43" s="78"/>
      <c r="Q43" s="1"/>
      <c r="R43" s="1"/>
      <c r="S43" s="79"/>
    </row>
    <row r="44" spans="1:19" x14ac:dyDescent="0.25">
      <c r="A44" s="31"/>
      <c r="B44" s="172" t="s">
        <v>49</v>
      </c>
      <c r="C44" s="171">
        <f t="shared" si="17"/>
        <v>5582.3197499999997</v>
      </c>
      <c r="D44" s="170">
        <f>D43</f>
        <v>3961.0220537175001</v>
      </c>
      <c r="E44" s="169">
        <f>D44/12</f>
        <v>330.08517114312502</v>
      </c>
      <c r="F44" s="168">
        <f t="shared" si="19"/>
        <v>5928.2049336431246</v>
      </c>
      <c r="G44" s="264"/>
      <c r="H44" s="75">
        <v>0</v>
      </c>
      <c r="I44" s="167">
        <f t="shared" si="20"/>
        <v>0</v>
      </c>
      <c r="J44" s="166">
        <f t="shared" si="21"/>
        <v>0</v>
      </c>
      <c r="K44" s="52">
        <f t="shared" si="22"/>
        <v>0</v>
      </c>
      <c r="L44" s="146"/>
      <c r="M44" s="230"/>
      <c r="N44" s="266"/>
      <c r="O44" s="268"/>
      <c r="P44" s="78"/>
      <c r="Q44" s="1"/>
      <c r="R44" s="157"/>
      <c r="S44" s="79"/>
    </row>
    <row r="45" spans="1:19" x14ac:dyDescent="0.25">
      <c r="A45" s="31"/>
      <c r="B45" s="165" t="s">
        <v>48</v>
      </c>
      <c r="C45" s="164">
        <f t="shared" si="17"/>
        <v>5582.3197499999997</v>
      </c>
      <c r="D45" s="163">
        <f>D46</f>
        <v>4378.9102643249998</v>
      </c>
      <c r="E45" s="162">
        <f>D45/12</f>
        <v>364.90918869374997</v>
      </c>
      <c r="F45" s="161">
        <f t="shared" si="19"/>
        <v>5928.2049336431246</v>
      </c>
      <c r="G45" s="264"/>
      <c r="H45" s="75">
        <v>0</v>
      </c>
      <c r="I45" s="160">
        <f t="shared" si="20"/>
        <v>0</v>
      </c>
      <c r="J45" s="159">
        <f t="shared" si="21"/>
        <v>0</v>
      </c>
      <c r="K45" s="158">
        <f t="shared" si="22"/>
        <v>0</v>
      </c>
      <c r="L45" s="146"/>
      <c r="M45" s="231" t="s">
        <v>47</v>
      </c>
      <c r="N45" s="269" t="str">
        <f>IF(AND(H45&gt;0,H46&gt;0),((I45+I46)/(H45+H46)),IF(AND(H45=0,H46&gt;0),C46,"--"))</f>
        <v>--</v>
      </c>
      <c r="O45" s="271" t="str">
        <f>IF(H46&gt;0,E46,"--")</f>
        <v>--</v>
      </c>
      <c r="Q45" s="1"/>
      <c r="R45" s="157"/>
      <c r="S45" s="79"/>
    </row>
    <row r="46" spans="1:19" x14ac:dyDescent="0.25">
      <c r="A46" s="31"/>
      <c r="B46" s="165" t="s">
        <v>59</v>
      </c>
      <c r="C46" s="164">
        <f t="shared" si="17"/>
        <v>5889.3525</v>
      </c>
      <c r="D46" s="163">
        <f t="shared" si="18"/>
        <v>4378.9102643249998</v>
      </c>
      <c r="E46" s="162">
        <f>D46/12</f>
        <v>364.90918869374997</v>
      </c>
      <c r="F46" s="161">
        <f t="shared" si="19"/>
        <v>6254.2616886937503</v>
      </c>
      <c r="G46" s="264"/>
      <c r="H46" s="75">
        <v>0</v>
      </c>
      <c r="I46" s="160">
        <f t="shared" si="20"/>
        <v>0</v>
      </c>
      <c r="J46" s="159">
        <f t="shared" si="21"/>
        <v>0</v>
      </c>
      <c r="K46" s="158">
        <f t="shared" si="22"/>
        <v>0</v>
      </c>
      <c r="L46" s="146"/>
      <c r="M46" s="232"/>
      <c r="N46" s="270"/>
      <c r="O46" s="272"/>
      <c r="Q46" s="1"/>
      <c r="R46" s="157"/>
      <c r="S46" s="79"/>
    </row>
    <row r="47" spans="1:19" x14ac:dyDescent="0.25">
      <c r="A47" s="31"/>
      <c r="B47" s="17">
        <v>2026</v>
      </c>
      <c r="C47" s="25">
        <f t="shared" si="17"/>
        <v>5889.3525</v>
      </c>
      <c r="D47" s="96">
        <f t="shared" si="18"/>
        <v>4378.9102643249998</v>
      </c>
      <c r="E47" s="100">
        <f>D47/12</f>
        <v>364.90918869374997</v>
      </c>
      <c r="F47" s="52">
        <f t="shared" si="19"/>
        <v>6254.2616886937503</v>
      </c>
      <c r="G47" s="264"/>
      <c r="H47" s="75">
        <v>0</v>
      </c>
      <c r="I47" s="8">
        <f t="shared" si="20"/>
        <v>0</v>
      </c>
      <c r="J47" s="84">
        <f t="shared" si="21"/>
        <v>0</v>
      </c>
      <c r="K47" s="52">
        <f t="shared" si="22"/>
        <v>0</v>
      </c>
      <c r="L47" s="146"/>
      <c r="M47" s="233" t="s">
        <v>46</v>
      </c>
      <c r="N47" s="145" t="str">
        <f>IF(H47&gt;0,C47, "--")</f>
        <v>--</v>
      </c>
      <c r="O47" s="144" t="str">
        <f>IF(H47&gt;0,E47,"--")</f>
        <v>--</v>
      </c>
      <c r="Q47" s="1"/>
      <c r="R47" s="157"/>
      <c r="S47" s="79"/>
    </row>
    <row r="48" spans="1:19" x14ac:dyDescent="0.25">
      <c r="A48" s="31"/>
      <c r="B48" s="17">
        <v>2027</v>
      </c>
      <c r="C48" s="25">
        <f t="shared" si="17"/>
        <v>5889.3525</v>
      </c>
      <c r="D48" s="96">
        <f t="shared" si="18"/>
        <v>4378.9102643249998</v>
      </c>
      <c r="E48" s="100">
        <f>D48/12</f>
        <v>364.90918869374997</v>
      </c>
      <c r="F48" s="52">
        <f t="shared" si="19"/>
        <v>6254.2616886937503</v>
      </c>
      <c r="G48" s="264"/>
      <c r="H48" s="75">
        <v>0</v>
      </c>
      <c r="I48" s="8">
        <f t="shared" si="20"/>
        <v>0</v>
      </c>
      <c r="J48" s="84">
        <f t="shared" si="21"/>
        <v>0</v>
      </c>
      <c r="K48" s="52">
        <f t="shared" si="22"/>
        <v>0</v>
      </c>
      <c r="L48" s="146"/>
      <c r="M48" s="233" t="s">
        <v>45</v>
      </c>
      <c r="N48" s="145" t="str">
        <f>IF(H48&gt;0,C48,"--")</f>
        <v>--</v>
      </c>
      <c r="O48" s="144" t="str">
        <f>IF(H48&gt;0,E48,"--")</f>
        <v>--</v>
      </c>
      <c r="Q48" s="1"/>
      <c r="R48" s="157"/>
      <c r="S48" s="79"/>
    </row>
    <row r="49" spans="1:19" x14ac:dyDescent="0.25">
      <c r="A49" s="30"/>
      <c r="B49" s="18"/>
      <c r="C49" s="63"/>
      <c r="D49" s="92"/>
      <c r="E49" s="99"/>
      <c r="F49" s="61"/>
      <c r="G49" s="264"/>
      <c r="H49" s="63"/>
      <c r="I49" s="15"/>
      <c r="J49" s="92"/>
      <c r="K49" s="61"/>
      <c r="L49" s="146"/>
      <c r="M49" s="234"/>
      <c r="N49" s="175"/>
      <c r="O49" s="174"/>
      <c r="Q49" s="35"/>
      <c r="R49" s="173"/>
      <c r="S49" s="79"/>
    </row>
    <row r="50" spans="1:19" ht="15" customHeight="1" x14ac:dyDescent="0.25">
      <c r="A50" s="31" t="s">
        <v>11</v>
      </c>
      <c r="B50" s="172" t="s">
        <v>38</v>
      </c>
      <c r="C50" s="171">
        <f t="shared" ref="C50:C55" si="23">E24/100%*$F$33</f>
        <v>5870.4314999999997</v>
      </c>
      <c r="D50" s="170">
        <f t="shared" ref="D50:D55" si="24">C50*0.74353</f>
        <v>4364.8419331949999</v>
      </c>
      <c r="E50" s="169">
        <f>(D50/12)+120*F33</f>
        <v>483.73682776624997</v>
      </c>
      <c r="F50" s="168">
        <f t="shared" ref="F50:F55" si="25">(E24+G24)*$F$33</f>
        <v>6354.1683277662496</v>
      </c>
      <c r="G50" s="264"/>
      <c r="H50" s="75">
        <v>0</v>
      </c>
      <c r="I50" s="167">
        <f t="shared" ref="I50:I55" si="26">C50*H50</f>
        <v>0</v>
      </c>
      <c r="J50" s="166">
        <f t="shared" ref="J50:J55" si="27">E50*H50</f>
        <v>0</v>
      </c>
      <c r="K50" s="52">
        <f t="shared" ref="K50:K55" si="28">(I50+J50)</f>
        <v>0</v>
      </c>
      <c r="L50" s="146"/>
      <c r="M50" s="230">
        <v>2024</v>
      </c>
      <c r="N50" s="265" t="str">
        <f>IF(AND(H50&gt;0,H51&gt;0),((I50+I51)/(H50+H51)),IF(AND(H50=0,H51&gt;0),C51,"--"))</f>
        <v>--</v>
      </c>
      <c r="O50" s="267" t="str">
        <f>IF(AND(H50&gt;0,H51&gt;0),(E50-(120*F33)+(((120*F33)*H50)/(H50+H51))),IF(AND(H50=0,H51&gt;0),E51,"--"))</f>
        <v>--</v>
      </c>
      <c r="P50" s="78"/>
      <c r="Q50" s="1"/>
      <c r="R50" s="1"/>
      <c r="S50" s="79"/>
    </row>
    <row r="51" spans="1:19" x14ac:dyDescent="0.25">
      <c r="A51" s="31"/>
      <c r="B51" s="172" t="s">
        <v>49</v>
      </c>
      <c r="C51" s="171">
        <f t="shared" si="23"/>
        <v>6125.4314999999997</v>
      </c>
      <c r="D51" s="170">
        <f>D50</f>
        <v>4364.8419331949999</v>
      </c>
      <c r="E51" s="169">
        <f>D51/12</f>
        <v>363.73682776624997</v>
      </c>
      <c r="F51" s="168">
        <f t="shared" si="25"/>
        <v>6504.9683402662495</v>
      </c>
      <c r="G51" s="264"/>
      <c r="H51" s="75">
        <v>0</v>
      </c>
      <c r="I51" s="167">
        <f t="shared" si="26"/>
        <v>0</v>
      </c>
      <c r="J51" s="166">
        <f t="shared" si="27"/>
        <v>0</v>
      </c>
      <c r="K51" s="52">
        <f t="shared" si="28"/>
        <v>0</v>
      </c>
      <c r="L51" s="146"/>
      <c r="M51" s="230"/>
      <c r="N51" s="266"/>
      <c r="O51" s="268"/>
      <c r="P51" s="78"/>
      <c r="Q51" s="1"/>
      <c r="R51" s="157"/>
      <c r="S51" s="79"/>
    </row>
    <row r="52" spans="1:19" x14ac:dyDescent="0.25">
      <c r="A52" s="31"/>
      <c r="B52" s="165" t="s">
        <v>48</v>
      </c>
      <c r="C52" s="164">
        <f t="shared" si="23"/>
        <v>6125.4314999999997</v>
      </c>
      <c r="D52" s="163">
        <f>D53</f>
        <v>4804.9323213674998</v>
      </c>
      <c r="E52" s="162">
        <f>D52/12</f>
        <v>400.41102678062498</v>
      </c>
      <c r="F52" s="161">
        <f t="shared" si="25"/>
        <v>6504.9683402662495</v>
      </c>
      <c r="G52" s="264"/>
      <c r="H52" s="75">
        <v>0</v>
      </c>
      <c r="I52" s="160">
        <f t="shared" si="26"/>
        <v>0</v>
      </c>
      <c r="J52" s="159">
        <f t="shared" si="27"/>
        <v>0</v>
      </c>
      <c r="K52" s="52">
        <f t="shared" si="28"/>
        <v>0</v>
      </c>
      <c r="L52" s="146"/>
      <c r="M52" s="231" t="s">
        <v>47</v>
      </c>
      <c r="N52" s="269" t="str">
        <f>IF(AND(H52&gt;0,H53&gt;0),((I52+I53)/(H52+H53)),IF(AND(H52=0,H53&gt;0),C53,"--"))</f>
        <v>--</v>
      </c>
      <c r="O52" s="271" t="str">
        <f>IF(H53&gt;0,E53,"--")</f>
        <v>--</v>
      </c>
      <c r="P52" s="78"/>
      <c r="Q52" s="1"/>
      <c r="R52" s="157"/>
      <c r="S52" s="79"/>
    </row>
    <row r="53" spans="1:19" x14ac:dyDescent="0.25">
      <c r="A53" s="31"/>
      <c r="B53" s="165" t="s">
        <v>59</v>
      </c>
      <c r="C53" s="164">
        <f t="shared" si="23"/>
        <v>6462.3247499999989</v>
      </c>
      <c r="D53" s="163">
        <f t="shared" si="24"/>
        <v>4804.9323213674998</v>
      </c>
      <c r="E53" s="162">
        <f>D53/12</f>
        <v>400.41102678062498</v>
      </c>
      <c r="F53" s="161">
        <f t="shared" si="25"/>
        <v>6862.7357767806243</v>
      </c>
      <c r="G53" s="264"/>
      <c r="H53" s="75">
        <v>0</v>
      </c>
      <c r="I53" s="160">
        <f t="shared" si="26"/>
        <v>0</v>
      </c>
      <c r="J53" s="159">
        <f t="shared" si="27"/>
        <v>0</v>
      </c>
      <c r="K53" s="158">
        <f t="shared" si="28"/>
        <v>0</v>
      </c>
      <c r="L53" s="146"/>
      <c r="M53" s="232"/>
      <c r="N53" s="270"/>
      <c r="O53" s="272"/>
      <c r="Q53" s="1"/>
      <c r="R53" s="157"/>
      <c r="S53" s="79"/>
    </row>
    <row r="54" spans="1:19" x14ac:dyDescent="0.25">
      <c r="A54" s="31"/>
      <c r="B54" s="17">
        <v>2026</v>
      </c>
      <c r="C54" s="25">
        <f t="shared" si="23"/>
        <v>6462.3247499999989</v>
      </c>
      <c r="D54" s="96">
        <f t="shared" si="24"/>
        <v>4804.9323213674998</v>
      </c>
      <c r="E54" s="100">
        <f>D54/12</f>
        <v>400.41102678062498</v>
      </c>
      <c r="F54" s="52">
        <f t="shared" si="25"/>
        <v>6862.7357767806243</v>
      </c>
      <c r="G54" s="264"/>
      <c r="H54" s="75">
        <v>0</v>
      </c>
      <c r="I54" s="8">
        <f t="shared" si="26"/>
        <v>0</v>
      </c>
      <c r="J54" s="84">
        <f t="shared" si="27"/>
        <v>0</v>
      </c>
      <c r="K54" s="52">
        <f t="shared" si="28"/>
        <v>0</v>
      </c>
      <c r="L54" s="146"/>
      <c r="M54" s="233" t="s">
        <v>46</v>
      </c>
      <c r="N54" s="145" t="str">
        <f>IF(H54&gt;0,C54, "--")</f>
        <v>--</v>
      </c>
      <c r="O54" s="144" t="str">
        <f>IF(H54&gt;0,E54,"--")</f>
        <v>--</v>
      </c>
      <c r="Q54" s="1"/>
      <c r="R54" s="157"/>
      <c r="S54" s="79"/>
    </row>
    <row r="55" spans="1:19" x14ac:dyDescent="0.25">
      <c r="A55" s="31"/>
      <c r="B55" s="17">
        <v>2027</v>
      </c>
      <c r="C55" s="25">
        <f t="shared" si="23"/>
        <v>6462.3247499999989</v>
      </c>
      <c r="D55" s="96">
        <f t="shared" si="24"/>
        <v>4804.9323213674998</v>
      </c>
      <c r="E55" s="100">
        <f>D55/12</f>
        <v>400.41102678062498</v>
      </c>
      <c r="F55" s="52">
        <f t="shared" si="25"/>
        <v>6862.7357767806243</v>
      </c>
      <c r="G55" s="264"/>
      <c r="H55" s="75">
        <v>0</v>
      </c>
      <c r="I55" s="8">
        <f t="shared" si="26"/>
        <v>0</v>
      </c>
      <c r="J55" s="84">
        <f t="shared" si="27"/>
        <v>0</v>
      </c>
      <c r="K55" s="52">
        <f t="shared" si="28"/>
        <v>0</v>
      </c>
      <c r="L55" s="146"/>
      <c r="M55" s="233" t="s">
        <v>45</v>
      </c>
      <c r="N55" s="145" t="str">
        <f>IF(H55&gt;0,C55,"--")</f>
        <v>--</v>
      </c>
      <c r="O55" s="144" t="str">
        <f>IF(H55&gt;0,E55,"--")</f>
        <v>--</v>
      </c>
      <c r="Q55" s="1"/>
      <c r="R55" s="157"/>
      <c r="S55" s="79"/>
    </row>
    <row r="56" spans="1:19" ht="15.75" thickBot="1" x14ac:dyDescent="0.3">
      <c r="A56" s="217"/>
      <c r="B56" s="197"/>
      <c r="C56" s="198"/>
      <c r="D56" s="199"/>
      <c r="E56" s="200"/>
      <c r="F56" s="201"/>
      <c r="G56" s="151"/>
      <c r="H56" s="202"/>
      <c r="I56" s="203"/>
      <c r="J56" s="200"/>
      <c r="K56" s="201"/>
      <c r="L56" s="146"/>
      <c r="M56" s="141"/>
      <c r="N56" s="140"/>
      <c r="O56" s="139"/>
      <c r="Q56" s="1"/>
      <c r="R56" s="1"/>
      <c r="S56" s="79"/>
    </row>
    <row r="57" spans="1:19" ht="15.75" thickTop="1" x14ac:dyDescent="0.25">
      <c r="A57" s="143"/>
      <c r="C57" s="143"/>
      <c r="D57" s="143"/>
      <c r="H57" s="143"/>
      <c r="L57" s="79"/>
      <c r="M57" s="138"/>
      <c r="N57" s="137"/>
      <c r="Q57" s="79"/>
      <c r="R57" s="79"/>
      <c r="S57" s="79"/>
    </row>
    <row r="58" spans="1:19" x14ac:dyDescent="0.25">
      <c r="L58" s="79"/>
      <c r="M58" s="136"/>
      <c r="Q58" s="79"/>
      <c r="R58" s="79"/>
      <c r="S58" s="79"/>
    </row>
    <row r="59" spans="1:19" x14ac:dyDescent="0.25">
      <c r="L59" s="79"/>
      <c r="M59" s="136"/>
      <c r="N59" s="2"/>
      <c r="Q59" s="79"/>
      <c r="R59" s="79"/>
      <c r="S59" s="79"/>
    </row>
  </sheetData>
  <mergeCells count="40">
    <mergeCell ref="O45:O46"/>
    <mergeCell ref="N50:N51"/>
    <mergeCell ref="O50:O51"/>
    <mergeCell ref="N52:N53"/>
    <mergeCell ref="O52:O53"/>
    <mergeCell ref="G29:H29"/>
    <mergeCell ref="G30:H30"/>
    <mergeCell ref="C33:E33"/>
    <mergeCell ref="G33:G55"/>
    <mergeCell ref="N36:N37"/>
    <mergeCell ref="N45:N46"/>
    <mergeCell ref="O36:O37"/>
    <mergeCell ref="N38:N39"/>
    <mergeCell ref="O38:O39"/>
    <mergeCell ref="N43:N44"/>
    <mergeCell ref="O43:O44"/>
    <mergeCell ref="G28:H28"/>
    <mergeCell ref="G17:H17"/>
    <mergeCell ref="G18:H18"/>
    <mergeCell ref="G19:H19"/>
    <mergeCell ref="G20:H20"/>
    <mergeCell ref="G21:H21"/>
    <mergeCell ref="G22:H22"/>
    <mergeCell ref="G23:H23"/>
    <mergeCell ref="G24:H24"/>
    <mergeCell ref="G25:H25"/>
    <mergeCell ref="G26:H26"/>
    <mergeCell ref="G27:H27"/>
    <mergeCell ref="G16:H16"/>
    <mergeCell ref="C6:J6"/>
    <mergeCell ref="C7:D7"/>
    <mergeCell ref="E7:K7"/>
    <mergeCell ref="G8:H8"/>
    <mergeCell ref="G9:H9"/>
    <mergeCell ref="G10:H10"/>
    <mergeCell ref="G11:H11"/>
    <mergeCell ref="G12:H12"/>
    <mergeCell ref="G13:H13"/>
    <mergeCell ref="G14:H14"/>
    <mergeCell ref="G15:H15"/>
  </mergeCells>
  <dataValidations count="5">
    <dataValidation type="list" allowBlank="1" showInputMessage="1" showErrorMessage="1" sqref="H39 H46 H53">
      <formula1>"0,1, 2, 3, 4, 5, 6, 7, 8, 9, 10, 11"</formula1>
    </dataValidation>
    <dataValidation type="list" allowBlank="1" showInputMessage="1" showErrorMessage="1" sqref="H37 H44 H51">
      <formula1>"0,1, 2"</formula1>
    </dataValidation>
    <dataValidation type="list" allowBlank="1" showInputMessage="1" showErrorMessage="1" sqref="H38 H45 H52">
      <formula1>"0,1"</formula1>
    </dataValidation>
    <dataValidation type="list" allowBlank="1" showInputMessage="1" showErrorMessage="1" sqref="H36 H50 H43">
      <formula1>"0,1, 2, 3, 4, 5, 6, 7, 8, 9, 10,"</formula1>
    </dataValidation>
    <dataValidation type="list" allowBlank="1" showInputMessage="1" showErrorMessage="1" sqref="H47:H48 H40:H41 H54:H56">
      <formula1>"0,1, 2, 3, 4, 5, 6, 7, 8, 9, 10, 11, 12"</formula1>
    </dataValidation>
  </dataValidations>
  <pageMargins left="0.7" right="0.7" top="0.78740157499999996" bottom="0.78740157499999996"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9"/>
  <sheetViews>
    <sheetView topLeftCell="A25" zoomScale="80" zoomScaleNormal="80" workbookViewId="0">
      <selection activeCell="E41" sqref="E41"/>
    </sheetView>
  </sheetViews>
  <sheetFormatPr baseColWidth="10" defaultRowHeight="15" x14ac:dyDescent="0.25"/>
  <cols>
    <col min="1" max="1" width="11.42578125" customWidth="1"/>
    <col min="2" max="2" width="16.5703125" bestFit="1" customWidth="1"/>
    <col min="4" max="4" width="19.42578125" customWidth="1"/>
    <col min="5" max="5" width="23.5703125" customWidth="1"/>
    <col min="6" max="6" width="20.5703125" customWidth="1"/>
    <col min="7" max="7" width="1.5703125" customWidth="1"/>
    <col min="8" max="8" width="23" bestFit="1" customWidth="1"/>
    <col min="9" max="9" width="12.28515625" bestFit="1" customWidth="1"/>
    <col min="10" max="10" width="17.42578125" bestFit="1" customWidth="1"/>
    <col min="11" max="11" width="14.7109375" bestFit="1" customWidth="1"/>
    <col min="12" max="12" width="9" customWidth="1"/>
    <col min="13" max="13" width="14.7109375" style="7" customWidth="1"/>
    <col min="14" max="14" width="44.85546875" customWidth="1"/>
    <col min="15" max="15" width="43.28515625" customWidth="1"/>
    <col min="17" max="17" width="23.85546875" customWidth="1"/>
    <col min="18" max="18" width="22.5703125" customWidth="1"/>
  </cols>
  <sheetData>
    <row r="1" spans="1:16" ht="21" x14ac:dyDescent="0.35">
      <c r="A1" s="23" t="s">
        <v>15</v>
      </c>
      <c r="I1" s="9"/>
    </row>
    <row r="2" spans="1:16" x14ac:dyDescent="0.25">
      <c r="A2" s="4" t="s">
        <v>60</v>
      </c>
      <c r="B2" s="3"/>
      <c r="C2" s="12"/>
      <c r="D2" s="3"/>
      <c r="E2" s="3"/>
      <c r="F2" s="3"/>
      <c r="G2" s="3"/>
      <c r="H2" s="3"/>
      <c r="I2" s="9"/>
      <c r="J2" s="3"/>
      <c r="K2" s="3"/>
      <c r="M2" s="5"/>
      <c r="N2" s="3"/>
      <c r="O2" s="3"/>
      <c r="P2" s="3"/>
    </row>
    <row r="3" spans="1:16" x14ac:dyDescent="0.25">
      <c r="B3" s="5"/>
      <c r="C3" s="13"/>
      <c r="D3" s="1"/>
      <c r="E3" s="2"/>
      <c r="I3" s="9"/>
    </row>
    <row r="4" spans="1:16" x14ac:dyDescent="0.25">
      <c r="A4" s="19" t="s">
        <v>9</v>
      </c>
      <c r="B4" s="6"/>
      <c r="C4" s="14"/>
      <c r="D4" s="1"/>
      <c r="E4" s="2"/>
      <c r="I4" s="9"/>
    </row>
    <row r="5" spans="1:16" ht="15.75" thickBot="1" x14ac:dyDescent="0.3">
      <c r="B5" s="7"/>
      <c r="C5" s="13"/>
      <c r="D5" s="1"/>
      <c r="E5" s="2"/>
      <c r="I5" s="9"/>
    </row>
    <row r="6" spans="1:16" ht="15.75" thickBot="1" x14ac:dyDescent="0.3">
      <c r="B6" s="7"/>
      <c r="C6" s="244" t="s">
        <v>18</v>
      </c>
      <c r="D6" s="245"/>
      <c r="E6" s="245"/>
      <c r="F6" s="245"/>
      <c r="G6" s="245"/>
      <c r="H6" s="245"/>
      <c r="I6" s="245"/>
      <c r="J6" s="245"/>
      <c r="K6" s="133"/>
    </row>
    <row r="7" spans="1:16" ht="15.75" thickBot="1" x14ac:dyDescent="0.3">
      <c r="B7" s="7"/>
      <c r="C7" s="246" t="s">
        <v>30</v>
      </c>
      <c r="D7" s="247"/>
      <c r="E7" s="248" t="s">
        <v>31</v>
      </c>
      <c r="F7" s="249"/>
      <c r="G7" s="249"/>
      <c r="H7" s="249"/>
      <c r="I7" s="249"/>
      <c r="J7" s="249"/>
      <c r="K7" s="250"/>
    </row>
    <row r="8" spans="1:16" ht="60" x14ac:dyDescent="0.25">
      <c r="A8" s="59" t="s">
        <v>7</v>
      </c>
      <c r="B8" s="205" t="s">
        <v>5</v>
      </c>
      <c r="C8" s="211" t="s">
        <v>1</v>
      </c>
      <c r="D8" s="77" t="s">
        <v>17</v>
      </c>
      <c r="E8" s="134" t="s">
        <v>4</v>
      </c>
      <c r="F8" s="38" t="s">
        <v>63</v>
      </c>
      <c r="G8" s="251" t="s">
        <v>57</v>
      </c>
      <c r="H8" s="252"/>
      <c r="I8" s="60" t="s">
        <v>6</v>
      </c>
      <c r="J8" s="38" t="s">
        <v>8</v>
      </c>
      <c r="K8" s="37" t="s">
        <v>0</v>
      </c>
    </row>
    <row r="9" spans="1:16" x14ac:dyDescent="0.25">
      <c r="A9" s="66"/>
      <c r="B9" s="206"/>
      <c r="C9" s="212"/>
      <c r="D9" s="80"/>
      <c r="E9" s="135"/>
      <c r="F9" s="21"/>
      <c r="G9" s="253"/>
      <c r="H9" s="254"/>
      <c r="I9" s="22"/>
      <c r="J9" s="21"/>
      <c r="K9" s="67"/>
    </row>
    <row r="10" spans="1:16" x14ac:dyDescent="0.25">
      <c r="A10" s="31" t="s">
        <v>2</v>
      </c>
      <c r="B10" s="207" t="s">
        <v>38</v>
      </c>
      <c r="C10" s="82">
        <v>4040.88</v>
      </c>
      <c r="D10" s="95">
        <f>C10*0.46471</f>
        <v>1877.8373448000002</v>
      </c>
      <c r="E10" s="83">
        <f t="shared" ref="E10:E15" si="0">C10*1.275</f>
        <v>5152.1219999999994</v>
      </c>
      <c r="F10" s="96">
        <f>E10*0.46471</f>
        <v>2394.2426146199996</v>
      </c>
      <c r="G10" s="242">
        <f>F10/12+ 120</f>
        <v>319.52021788499997</v>
      </c>
      <c r="H10" s="243"/>
      <c r="I10" s="10">
        <v>1</v>
      </c>
      <c r="J10" s="50">
        <f t="shared" ref="J10:J15" si="1">(E10+G10)*I10</f>
        <v>5471.6422178849989</v>
      </c>
      <c r="K10" s="26">
        <f t="shared" ref="K10:K15" si="2">J10*12</f>
        <v>65659.706614619994</v>
      </c>
    </row>
    <row r="11" spans="1:16" x14ac:dyDescent="0.25">
      <c r="A11" s="31"/>
      <c r="B11" s="207" t="s">
        <v>49</v>
      </c>
      <c r="C11" s="82">
        <v>4240.88</v>
      </c>
      <c r="D11" s="95">
        <f t="shared" ref="D11:D29" si="3">C11*0.46471</f>
        <v>1970.7793448</v>
      </c>
      <c r="E11" s="83">
        <f t="shared" si="0"/>
        <v>5407.1219999999994</v>
      </c>
      <c r="F11" s="96">
        <f t="shared" ref="F11:F29" si="4">E11*0.46471</f>
        <v>2512.7436646199999</v>
      </c>
      <c r="G11" s="255">
        <f>F11/12</f>
        <v>209.395305385</v>
      </c>
      <c r="H11" s="256"/>
      <c r="I11" s="10">
        <v>1</v>
      </c>
      <c r="J11" s="50">
        <f t="shared" si="1"/>
        <v>5616.5173053849994</v>
      </c>
      <c r="K11" s="26">
        <f t="shared" si="2"/>
        <v>67398.207664619986</v>
      </c>
    </row>
    <row r="12" spans="1:16" x14ac:dyDescent="0.25">
      <c r="A12" s="31"/>
      <c r="B12" s="207" t="s">
        <v>48</v>
      </c>
      <c r="C12" s="82">
        <v>4240.88</v>
      </c>
      <c r="D12" s="95">
        <f t="shared" si="3"/>
        <v>1970.7793448</v>
      </c>
      <c r="E12" s="83">
        <f t="shared" si="0"/>
        <v>5407.1219999999994</v>
      </c>
      <c r="F12" s="96">
        <f t="shared" si="4"/>
        <v>2512.7436646199999</v>
      </c>
      <c r="G12" s="255">
        <f>F12/12</f>
        <v>209.395305385</v>
      </c>
      <c r="H12" s="256"/>
      <c r="I12" s="10">
        <v>1</v>
      </c>
      <c r="J12" s="50">
        <f t="shared" si="1"/>
        <v>5616.5173053849994</v>
      </c>
      <c r="K12" s="26">
        <f t="shared" si="2"/>
        <v>67398.207664619986</v>
      </c>
    </row>
    <row r="13" spans="1:16" x14ac:dyDescent="0.25">
      <c r="A13" s="31"/>
      <c r="B13" s="208" t="s">
        <v>59</v>
      </c>
      <c r="C13" s="82">
        <v>4474.13</v>
      </c>
      <c r="D13" s="95">
        <f t="shared" si="3"/>
        <v>2079.1729522999999</v>
      </c>
      <c r="E13" s="83">
        <f t="shared" si="0"/>
        <v>5704.5157499999996</v>
      </c>
      <c r="F13" s="96">
        <f t="shared" si="4"/>
        <v>2650.9455141824997</v>
      </c>
      <c r="G13" s="255">
        <f>F13/12</f>
        <v>220.91212618187498</v>
      </c>
      <c r="H13" s="256"/>
      <c r="I13" s="10">
        <v>1</v>
      </c>
      <c r="J13" s="50">
        <f t="shared" si="1"/>
        <v>5925.4278761818741</v>
      </c>
      <c r="K13" s="26">
        <f t="shared" si="2"/>
        <v>71105.134514182486</v>
      </c>
    </row>
    <row r="14" spans="1:16" x14ac:dyDescent="0.25">
      <c r="A14" s="29"/>
      <c r="B14" s="209">
        <v>2026</v>
      </c>
      <c r="C14" s="82">
        <v>4474.13</v>
      </c>
      <c r="D14" s="95">
        <f t="shared" si="3"/>
        <v>2079.1729522999999</v>
      </c>
      <c r="E14" s="83">
        <f t="shared" si="0"/>
        <v>5704.5157499999996</v>
      </c>
      <c r="F14" s="96">
        <f t="shared" si="4"/>
        <v>2650.9455141824997</v>
      </c>
      <c r="G14" s="255">
        <f>F14/12</f>
        <v>220.91212618187498</v>
      </c>
      <c r="H14" s="256"/>
      <c r="I14" s="10">
        <v>1</v>
      </c>
      <c r="J14" s="50">
        <f t="shared" si="1"/>
        <v>5925.4278761818741</v>
      </c>
      <c r="K14" s="26">
        <f t="shared" si="2"/>
        <v>71105.134514182486</v>
      </c>
    </row>
    <row r="15" spans="1:16" x14ac:dyDescent="0.25">
      <c r="A15" s="29"/>
      <c r="B15" s="209">
        <v>2027</v>
      </c>
      <c r="C15" s="82">
        <v>4474.13</v>
      </c>
      <c r="D15" s="95">
        <f t="shared" si="3"/>
        <v>2079.1729522999999</v>
      </c>
      <c r="E15" s="83">
        <f t="shared" si="0"/>
        <v>5704.5157499999996</v>
      </c>
      <c r="F15" s="96">
        <f t="shared" si="4"/>
        <v>2650.9455141824997</v>
      </c>
      <c r="G15" s="255">
        <f>F15/12</f>
        <v>220.91212618187498</v>
      </c>
      <c r="H15" s="256"/>
      <c r="I15" s="10">
        <v>1</v>
      </c>
      <c r="J15" s="50">
        <f t="shared" si="1"/>
        <v>5925.4278761818741</v>
      </c>
      <c r="K15" s="26">
        <f t="shared" si="2"/>
        <v>71105.134514182486</v>
      </c>
      <c r="M15" s="189"/>
      <c r="N15" s="11"/>
      <c r="O15" s="11"/>
      <c r="P15" s="11"/>
    </row>
    <row r="16" spans="1:16" x14ac:dyDescent="0.25">
      <c r="A16" s="30"/>
      <c r="B16" s="39"/>
      <c r="C16" s="85"/>
      <c r="D16" s="204"/>
      <c r="E16" s="94"/>
      <c r="F16" s="227"/>
      <c r="G16" s="257"/>
      <c r="H16" s="258"/>
      <c r="I16" s="16"/>
      <c r="J16" s="51"/>
      <c r="K16" s="72"/>
    </row>
    <row r="17" spans="1:19" x14ac:dyDescent="0.25">
      <c r="A17" s="31" t="s">
        <v>3</v>
      </c>
      <c r="B17" s="220" t="s">
        <v>38</v>
      </c>
      <c r="C17" s="225">
        <v>4604.26</v>
      </c>
      <c r="D17" s="95">
        <f t="shared" si="3"/>
        <v>2139.6456646000001</v>
      </c>
      <c r="E17" s="83">
        <f t="shared" ref="E17:E22" si="5">C17*1.275</f>
        <v>5870.4314999999997</v>
      </c>
      <c r="F17" s="96">
        <f t="shared" si="4"/>
        <v>2728.0482223650001</v>
      </c>
      <c r="G17" s="242">
        <f>F17/12+120</f>
        <v>347.33735186374997</v>
      </c>
      <c r="H17" s="243"/>
      <c r="I17" s="10">
        <v>1</v>
      </c>
      <c r="J17" s="50">
        <f t="shared" ref="J17:J22" si="6">(E17+G17)*I17</f>
        <v>6217.7688518637497</v>
      </c>
      <c r="K17" s="26">
        <f t="shared" ref="K17:K22" si="7">J17*12</f>
        <v>74613.226222364989</v>
      </c>
    </row>
    <row r="18" spans="1:19" x14ac:dyDescent="0.25">
      <c r="A18" s="31"/>
      <c r="B18" s="220" t="s">
        <v>49</v>
      </c>
      <c r="C18" s="225">
        <v>4804.26</v>
      </c>
      <c r="D18" s="95">
        <f t="shared" si="3"/>
        <v>2232.5876646000002</v>
      </c>
      <c r="E18" s="83">
        <f t="shared" si="5"/>
        <v>6125.4314999999997</v>
      </c>
      <c r="F18" s="96">
        <f t="shared" si="4"/>
        <v>2846.549272365</v>
      </c>
      <c r="G18" s="255">
        <f>F18/12</f>
        <v>237.21243936375001</v>
      </c>
      <c r="H18" s="256"/>
      <c r="I18" s="10">
        <v>1</v>
      </c>
      <c r="J18" s="50">
        <f t="shared" si="6"/>
        <v>6362.6439393637493</v>
      </c>
      <c r="K18" s="26">
        <f t="shared" si="7"/>
        <v>76351.727272364995</v>
      </c>
    </row>
    <row r="19" spans="1:19" x14ac:dyDescent="0.25">
      <c r="A19" s="31"/>
      <c r="B19" s="220" t="s">
        <v>48</v>
      </c>
      <c r="C19" s="225">
        <v>4804.26</v>
      </c>
      <c r="D19" s="95">
        <f t="shared" si="3"/>
        <v>2232.5876646000002</v>
      </c>
      <c r="E19" s="83">
        <f t="shared" si="5"/>
        <v>6125.4314999999997</v>
      </c>
      <c r="F19" s="96">
        <f t="shared" si="4"/>
        <v>2846.549272365</v>
      </c>
      <c r="G19" s="255">
        <f>F19/12</f>
        <v>237.21243936375001</v>
      </c>
      <c r="H19" s="256"/>
      <c r="I19" s="10">
        <v>1</v>
      </c>
      <c r="J19" s="50">
        <f t="shared" si="6"/>
        <v>6362.6439393637493</v>
      </c>
      <c r="K19" s="26">
        <f t="shared" si="7"/>
        <v>76351.727272364995</v>
      </c>
    </row>
    <row r="20" spans="1:19" x14ac:dyDescent="0.25">
      <c r="A20" s="31"/>
      <c r="B20" s="208" t="s">
        <v>59</v>
      </c>
      <c r="C20" s="225">
        <v>5068.49</v>
      </c>
      <c r="D20" s="95">
        <f t="shared" si="3"/>
        <v>2355.3779878999999</v>
      </c>
      <c r="E20" s="83">
        <f t="shared" si="5"/>
        <v>6462.3247499999989</v>
      </c>
      <c r="F20" s="96">
        <f t="shared" si="4"/>
        <v>3003.1069345724995</v>
      </c>
      <c r="G20" s="255">
        <f>F20/12</f>
        <v>250.25891121437496</v>
      </c>
      <c r="H20" s="256"/>
      <c r="I20" s="10">
        <v>1</v>
      </c>
      <c r="J20" s="50">
        <f t="shared" si="6"/>
        <v>6712.5836612143739</v>
      </c>
      <c r="K20" s="26">
        <f t="shared" si="7"/>
        <v>80551.00393457248</v>
      </c>
    </row>
    <row r="21" spans="1:19" x14ac:dyDescent="0.25">
      <c r="A21" s="31"/>
      <c r="B21" s="222">
        <v>2026</v>
      </c>
      <c r="C21" s="225">
        <v>5068.49</v>
      </c>
      <c r="D21" s="95">
        <f t="shared" si="3"/>
        <v>2355.3779878999999</v>
      </c>
      <c r="E21" s="83">
        <f t="shared" si="5"/>
        <v>6462.3247499999989</v>
      </c>
      <c r="F21" s="96">
        <f t="shared" si="4"/>
        <v>3003.1069345724995</v>
      </c>
      <c r="G21" s="255">
        <f>F21/12</f>
        <v>250.25891121437496</v>
      </c>
      <c r="H21" s="256"/>
      <c r="I21" s="10">
        <v>1</v>
      </c>
      <c r="J21" s="50">
        <f t="shared" si="6"/>
        <v>6712.5836612143739</v>
      </c>
      <c r="K21" s="26">
        <f t="shared" si="7"/>
        <v>80551.00393457248</v>
      </c>
      <c r="M21" s="188"/>
      <c r="N21" s="132"/>
      <c r="O21" s="132"/>
      <c r="P21" s="13"/>
    </row>
    <row r="22" spans="1:19" x14ac:dyDescent="0.25">
      <c r="A22" s="31"/>
      <c r="B22" s="222">
        <v>2027</v>
      </c>
      <c r="C22" s="82">
        <v>5068.49</v>
      </c>
      <c r="D22" s="95">
        <f t="shared" si="3"/>
        <v>2355.3779878999999</v>
      </c>
      <c r="E22" s="83">
        <f t="shared" si="5"/>
        <v>6462.3247499999989</v>
      </c>
      <c r="F22" s="96">
        <f t="shared" si="4"/>
        <v>3003.1069345724995</v>
      </c>
      <c r="G22" s="255">
        <f>F22/12</f>
        <v>250.25891121437496</v>
      </c>
      <c r="H22" s="256"/>
      <c r="I22" s="10">
        <v>1</v>
      </c>
      <c r="J22" s="50">
        <f t="shared" si="6"/>
        <v>6712.5836612143739</v>
      </c>
      <c r="K22" s="26">
        <f t="shared" si="7"/>
        <v>80551.00393457248</v>
      </c>
    </row>
    <row r="23" spans="1:19" x14ac:dyDescent="0.25">
      <c r="A23" s="30"/>
      <c r="B23" s="223"/>
      <c r="C23" s="117"/>
      <c r="D23" s="204"/>
      <c r="E23" s="94"/>
      <c r="F23" s="227"/>
      <c r="G23" s="257"/>
      <c r="H23" s="258"/>
      <c r="I23" s="16"/>
      <c r="J23" s="51"/>
      <c r="K23" s="72"/>
    </row>
    <row r="24" spans="1:19" x14ac:dyDescent="0.25">
      <c r="A24" s="31" t="s">
        <v>11</v>
      </c>
      <c r="B24" s="220" t="s">
        <v>38</v>
      </c>
      <c r="C24" s="225">
        <v>5098.93</v>
      </c>
      <c r="D24" s="95">
        <f t="shared" si="3"/>
        <v>2369.5237603</v>
      </c>
      <c r="E24" s="83">
        <f t="shared" ref="E24:E29" si="8">C24*1.275</f>
        <v>6501.1357500000004</v>
      </c>
      <c r="F24" s="96">
        <f t="shared" si="4"/>
        <v>3021.1427943825001</v>
      </c>
      <c r="G24" s="242">
        <f>F24/12+120</f>
        <v>371.76189953187497</v>
      </c>
      <c r="H24" s="243"/>
      <c r="I24" s="10">
        <v>1</v>
      </c>
      <c r="J24" s="50">
        <f t="shared" ref="J24:J29" si="9">(E24+G24)*I24</f>
        <v>6872.8976495318757</v>
      </c>
      <c r="K24" s="26">
        <f t="shared" ref="K24:K29" si="10">J24*12</f>
        <v>82474.771794382512</v>
      </c>
    </row>
    <row r="25" spans="1:19" x14ac:dyDescent="0.25">
      <c r="A25" s="31"/>
      <c r="B25" s="220" t="s">
        <v>49</v>
      </c>
      <c r="C25" s="225">
        <v>5298.93</v>
      </c>
      <c r="D25" s="95">
        <f t="shared" si="3"/>
        <v>2462.4657603000001</v>
      </c>
      <c r="E25" s="83">
        <f t="shared" si="8"/>
        <v>6756.1357499999995</v>
      </c>
      <c r="F25" s="96">
        <f t="shared" si="4"/>
        <v>3139.6438443825</v>
      </c>
      <c r="G25" s="255">
        <f>F25/12</f>
        <v>261.63698703187498</v>
      </c>
      <c r="H25" s="256"/>
      <c r="I25" s="10">
        <v>1</v>
      </c>
      <c r="J25" s="50">
        <f t="shared" si="9"/>
        <v>7017.7727370318744</v>
      </c>
      <c r="K25" s="26">
        <f t="shared" si="10"/>
        <v>84213.272844382489</v>
      </c>
    </row>
    <row r="26" spans="1:19" x14ac:dyDescent="0.25">
      <c r="A26" s="31"/>
      <c r="B26" s="220" t="s">
        <v>48</v>
      </c>
      <c r="C26" s="225">
        <v>5298.93</v>
      </c>
      <c r="D26" s="95">
        <f t="shared" si="3"/>
        <v>2462.4657603000001</v>
      </c>
      <c r="E26" s="83">
        <f t="shared" si="8"/>
        <v>6756.1357499999995</v>
      </c>
      <c r="F26" s="96">
        <f t="shared" si="4"/>
        <v>3139.6438443825</v>
      </c>
      <c r="G26" s="255">
        <f>F26/12</f>
        <v>261.63698703187498</v>
      </c>
      <c r="H26" s="256"/>
      <c r="I26" s="10">
        <v>1</v>
      </c>
      <c r="J26" s="50">
        <f t="shared" si="9"/>
        <v>7017.7727370318744</v>
      </c>
      <c r="K26" s="26">
        <f t="shared" si="10"/>
        <v>84213.272844382489</v>
      </c>
    </row>
    <row r="27" spans="1:19" x14ac:dyDescent="0.25">
      <c r="A27" s="31"/>
      <c r="B27" s="208" t="s">
        <v>59</v>
      </c>
      <c r="C27" s="225">
        <v>5590.37</v>
      </c>
      <c r="D27" s="95">
        <f t="shared" si="3"/>
        <v>2597.9008426999999</v>
      </c>
      <c r="E27" s="83">
        <f t="shared" si="8"/>
        <v>7127.7217499999997</v>
      </c>
      <c r="F27" s="96">
        <f t="shared" si="4"/>
        <v>3312.3235744425001</v>
      </c>
      <c r="G27" s="255">
        <f>F27/12</f>
        <v>276.02696453687503</v>
      </c>
      <c r="H27" s="256"/>
      <c r="I27" s="10">
        <v>1</v>
      </c>
      <c r="J27" s="50">
        <f t="shared" si="9"/>
        <v>7403.748714536875</v>
      </c>
      <c r="K27" s="26">
        <f t="shared" si="10"/>
        <v>88844.984574442497</v>
      </c>
    </row>
    <row r="28" spans="1:19" x14ac:dyDescent="0.25">
      <c r="A28" s="31"/>
      <c r="B28" s="222">
        <v>2026</v>
      </c>
      <c r="C28" s="225">
        <v>5590.37</v>
      </c>
      <c r="D28" s="95">
        <f t="shared" si="3"/>
        <v>2597.9008426999999</v>
      </c>
      <c r="E28" s="83">
        <f t="shared" si="8"/>
        <v>7127.7217499999997</v>
      </c>
      <c r="F28" s="96">
        <f t="shared" si="4"/>
        <v>3312.3235744425001</v>
      </c>
      <c r="G28" s="255">
        <f>F28/12</f>
        <v>276.02696453687503</v>
      </c>
      <c r="H28" s="256"/>
      <c r="I28" s="10">
        <v>1</v>
      </c>
      <c r="J28" s="50">
        <f t="shared" si="9"/>
        <v>7403.748714536875</v>
      </c>
      <c r="K28" s="26">
        <f t="shared" si="10"/>
        <v>88844.984574442497</v>
      </c>
    </row>
    <row r="29" spans="1:19" x14ac:dyDescent="0.25">
      <c r="A29" s="91"/>
      <c r="B29" s="222">
        <v>2027</v>
      </c>
      <c r="C29" s="225">
        <v>5590.37</v>
      </c>
      <c r="D29" s="95">
        <f t="shared" si="3"/>
        <v>2597.9008426999999</v>
      </c>
      <c r="E29" s="83">
        <f t="shared" si="8"/>
        <v>7127.7217499999997</v>
      </c>
      <c r="F29" s="96">
        <f t="shared" si="4"/>
        <v>3312.3235744425001</v>
      </c>
      <c r="G29" s="255">
        <f>F29/12</f>
        <v>276.02696453687503</v>
      </c>
      <c r="H29" s="256"/>
      <c r="I29" s="10">
        <v>1</v>
      </c>
      <c r="J29" s="50">
        <f t="shared" si="9"/>
        <v>7403.748714536875</v>
      </c>
      <c r="K29" s="26">
        <f t="shared" si="10"/>
        <v>88844.984574442497</v>
      </c>
    </row>
    <row r="30" spans="1:19" ht="15.75" thickBot="1" x14ac:dyDescent="0.3">
      <c r="A30" s="191"/>
      <c r="B30" s="226"/>
      <c r="C30" s="192"/>
      <c r="D30" s="216"/>
      <c r="E30" s="192"/>
      <c r="F30" s="193"/>
      <c r="G30" s="259"/>
      <c r="H30" s="260"/>
      <c r="I30" s="194"/>
      <c r="J30" s="195"/>
      <c r="K30" s="196"/>
      <c r="Q30" s="79"/>
      <c r="R30" s="79"/>
      <c r="S30" s="79"/>
    </row>
    <row r="31" spans="1:19" x14ac:dyDescent="0.25">
      <c r="A31" s="104"/>
      <c r="B31" s="105"/>
      <c r="C31" s="106"/>
      <c r="D31" s="107"/>
      <c r="E31" s="108"/>
      <c r="F31" s="107"/>
      <c r="G31" s="109"/>
      <c r="H31" s="109"/>
      <c r="I31" s="110"/>
      <c r="J31" s="112"/>
      <c r="K31" s="111"/>
      <c r="Q31" s="79"/>
      <c r="R31" s="79"/>
      <c r="S31" s="79"/>
    </row>
    <row r="32" spans="1:19" ht="15.75" thickBot="1" x14ac:dyDescent="0.3">
      <c r="B32" s="7"/>
      <c r="C32" s="13"/>
      <c r="I32" s="9"/>
      <c r="M32" s="187"/>
      <c r="N32" s="186"/>
      <c r="O32" s="186"/>
      <c r="Q32" s="79"/>
      <c r="R32" s="79"/>
      <c r="S32" s="79"/>
    </row>
    <row r="33" spans="1:19" ht="15.75" thickBot="1" x14ac:dyDescent="0.3">
      <c r="B33" s="7"/>
      <c r="C33" s="261" t="s">
        <v>24</v>
      </c>
      <c r="D33" s="262"/>
      <c r="E33" s="262"/>
      <c r="F33" s="131">
        <v>1</v>
      </c>
      <c r="G33" s="263"/>
      <c r="H33" s="130" t="s">
        <v>29</v>
      </c>
      <c r="I33" s="129"/>
      <c r="J33" s="129"/>
      <c r="K33" s="128"/>
      <c r="L33" s="146"/>
      <c r="M33" s="185"/>
      <c r="N33" s="184"/>
      <c r="O33" s="183"/>
      <c r="Q33" s="182"/>
      <c r="R33" s="182"/>
      <c r="S33" s="79"/>
    </row>
    <row r="34" spans="1:19" ht="62.25" customHeight="1" x14ac:dyDescent="0.25">
      <c r="A34" s="59" t="s">
        <v>7</v>
      </c>
      <c r="B34" s="181" t="s">
        <v>58</v>
      </c>
      <c r="C34" s="127" t="s">
        <v>4</v>
      </c>
      <c r="D34" s="126" t="s">
        <v>17</v>
      </c>
      <c r="E34" s="125" t="s">
        <v>57</v>
      </c>
      <c r="F34" s="37" t="s">
        <v>8</v>
      </c>
      <c r="G34" s="264"/>
      <c r="H34" s="68" t="s">
        <v>56</v>
      </c>
      <c r="I34" s="38" t="s">
        <v>55</v>
      </c>
      <c r="J34" s="134" t="s">
        <v>54</v>
      </c>
      <c r="K34" s="37" t="s">
        <v>53</v>
      </c>
      <c r="L34" s="146"/>
      <c r="M34" s="180" t="s">
        <v>52</v>
      </c>
      <c r="N34" s="179" t="s">
        <v>51</v>
      </c>
      <c r="O34" s="178" t="s">
        <v>50</v>
      </c>
      <c r="P34" s="78"/>
      <c r="Q34" s="34"/>
      <c r="R34" s="34"/>
      <c r="S34" s="79"/>
    </row>
    <row r="35" spans="1:19" x14ac:dyDescent="0.25">
      <c r="A35" s="66"/>
      <c r="B35" s="20"/>
      <c r="C35" s="40"/>
      <c r="D35" s="24"/>
      <c r="E35" s="39"/>
      <c r="F35" s="41"/>
      <c r="G35" s="264"/>
      <c r="H35" s="69"/>
      <c r="I35" s="24"/>
      <c r="J35" s="24"/>
      <c r="K35" s="70"/>
      <c r="L35" s="146"/>
      <c r="M35" s="190"/>
      <c r="N35" s="175"/>
      <c r="O35" s="177"/>
      <c r="Q35" s="173"/>
      <c r="R35" s="173"/>
      <c r="S35" s="79"/>
    </row>
    <row r="36" spans="1:19" x14ac:dyDescent="0.25">
      <c r="A36" s="31" t="s">
        <v>2</v>
      </c>
      <c r="B36" s="172" t="s">
        <v>38</v>
      </c>
      <c r="C36" s="171">
        <f t="shared" ref="C36:C41" si="11">E10/100%*$F$33</f>
        <v>5152.1219999999994</v>
      </c>
      <c r="D36" s="170">
        <f t="shared" ref="D36:D41" si="12">C36*0.46471</f>
        <v>2394.2426146199996</v>
      </c>
      <c r="E36" s="169">
        <f>(D36/12)+120*F33</f>
        <v>319.52021788499997</v>
      </c>
      <c r="F36" s="168">
        <f t="shared" ref="F36:F41" si="13">(E10+G10)*$F$33</f>
        <v>5471.6422178849989</v>
      </c>
      <c r="G36" s="264"/>
      <c r="H36" s="75">
        <v>3</v>
      </c>
      <c r="I36" s="167">
        <f t="shared" ref="I36:I41" si="14">C36*H36</f>
        <v>15456.365999999998</v>
      </c>
      <c r="J36" s="166">
        <f t="shared" ref="J36:J41" si="15">E36*H36</f>
        <v>958.5606536549999</v>
      </c>
      <c r="K36" s="158">
        <f t="shared" ref="K36:K41" si="16">(I36+J36)</f>
        <v>16414.926653654999</v>
      </c>
      <c r="L36" s="146"/>
      <c r="M36" s="230">
        <v>2024</v>
      </c>
      <c r="N36" s="265">
        <f>IF(AND(H36&gt;0,H37&gt;0),((I36+I37)/(H36+H37)),IF(AND(H36=0,H37&gt;0),C37,"--"))</f>
        <v>5254.1219999999994</v>
      </c>
      <c r="O36" s="273">
        <f>IF(AND(H36&gt;0,H37&gt;0),(E36-(120*F33)+(((120*F33)*H36)/(H36+H37))),IF(AND(H36=0,H37&gt;0),E37,"--"))</f>
        <v>271.52021788499997</v>
      </c>
      <c r="P36" s="78"/>
      <c r="Q36" s="176"/>
      <c r="R36" s="157"/>
      <c r="S36" s="79"/>
    </row>
    <row r="37" spans="1:19" x14ac:dyDescent="0.25">
      <c r="A37" s="31"/>
      <c r="B37" s="172" t="s">
        <v>49</v>
      </c>
      <c r="C37" s="171">
        <f t="shared" si="11"/>
        <v>5407.1219999999994</v>
      </c>
      <c r="D37" s="170">
        <f>D36</f>
        <v>2394.2426146199996</v>
      </c>
      <c r="E37" s="169">
        <f>D37/12</f>
        <v>199.52021788499997</v>
      </c>
      <c r="F37" s="168">
        <f t="shared" si="13"/>
        <v>5616.5173053849994</v>
      </c>
      <c r="G37" s="264"/>
      <c r="H37" s="75">
        <v>2</v>
      </c>
      <c r="I37" s="167">
        <f t="shared" si="14"/>
        <v>10814.243999999999</v>
      </c>
      <c r="J37" s="166">
        <f t="shared" si="15"/>
        <v>399.04043576999993</v>
      </c>
      <c r="K37" s="158">
        <f t="shared" si="16"/>
        <v>11213.284435769998</v>
      </c>
      <c r="L37" s="146"/>
      <c r="M37" s="230"/>
      <c r="N37" s="266"/>
      <c r="O37" s="268"/>
      <c r="P37" s="111"/>
      <c r="Q37" s="1"/>
      <c r="R37" s="157"/>
      <c r="S37" s="79"/>
    </row>
    <row r="38" spans="1:19" x14ac:dyDescent="0.25">
      <c r="A38" s="31"/>
      <c r="B38" s="165" t="s">
        <v>48</v>
      </c>
      <c r="C38" s="164">
        <f t="shared" si="11"/>
        <v>5407.1219999999994</v>
      </c>
      <c r="D38" s="163">
        <f>D39</f>
        <v>2650.9455141824997</v>
      </c>
      <c r="E38" s="162">
        <f>D38/12</f>
        <v>220.91212618187498</v>
      </c>
      <c r="F38" s="161">
        <f t="shared" si="13"/>
        <v>5616.5173053849994</v>
      </c>
      <c r="G38" s="264"/>
      <c r="H38" s="75">
        <v>0</v>
      </c>
      <c r="I38" s="160">
        <f t="shared" si="14"/>
        <v>0</v>
      </c>
      <c r="J38" s="159">
        <f t="shared" si="15"/>
        <v>0</v>
      </c>
      <c r="K38" s="158">
        <f t="shared" si="16"/>
        <v>0</v>
      </c>
      <c r="L38" s="146"/>
      <c r="M38" s="231" t="s">
        <v>47</v>
      </c>
      <c r="N38" s="269" t="str">
        <f>IF(AND(H38&gt;0,H39&gt;0),((I38+I39)/(H38+H39)),IF(AND(H38=0,H39&gt;0),C39,"--"))</f>
        <v>--</v>
      </c>
      <c r="O38" s="271" t="str">
        <f>IF(H39&gt;0,E39,"--")</f>
        <v>--</v>
      </c>
      <c r="P38" s="2"/>
      <c r="Q38" s="1"/>
      <c r="R38" s="157"/>
      <c r="S38" s="79"/>
    </row>
    <row r="39" spans="1:19" x14ac:dyDescent="0.25">
      <c r="A39" s="29"/>
      <c r="B39" s="165" t="s">
        <v>59</v>
      </c>
      <c r="C39" s="164">
        <f t="shared" si="11"/>
        <v>5704.5157499999996</v>
      </c>
      <c r="D39" s="163">
        <f t="shared" si="12"/>
        <v>2650.9455141824997</v>
      </c>
      <c r="E39" s="162">
        <f>D39/12</f>
        <v>220.91212618187498</v>
      </c>
      <c r="F39" s="161">
        <f t="shared" si="13"/>
        <v>5925.4278761818741</v>
      </c>
      <c r="G39" s="264"/>
      <c r="H39" s="75">
        <v>0</v>
      </c>
      <c r="I39" s="160">
        <f t="shared" si="14"/>
        <v>0</v>
      </c>
      <c r="J39" s="159">
        <f t="shared" si="15"/>
        <v>0</v>
      </c>
      <c r="K39" s="158">
        <f t="shared" si="16"/>
        <v>0</v>
      </c>
      <c r="L39" s="146"/>
      <c r="M39" s="232"/>
      <c r="N39" s="270"/>
      <c r="O39" s="272"/>
      <c r="Q39" s="1"/>
      <c r="R39" s="157"/>
      <c r="S39" s="79"/>
    </row>
    <row r="40" spans="1:19" x14ac:dyDescent="0.25">
      <c r="A40" s="29"/>
      <c r="B40" s="17">
        <v>2026</v>
      </c>
      <c r="C40" s="25">
        <f t="shared" si="11"/>
        <v>5704.5157499999996</v>
      </c>
      <c r="D40" s="96">
        <f t="shared" si="12"/>
        <v>2650.9455141824997</v>
      </c>
      <c r="E40" s="100">
        <f>D40/12</f>
        <v>220.91212618187498</v>
      </c>
      <c r="F40" s="52">
        <f t="shared" si="13"/>
        <v>5925.4278761818741</v>
      </c>
      <c r="G40" s="264"/>
      <c r="H40" s="75">
        <v>0</v>
      </c>
      <c r="I40" s="8">
        <f t="shared" si="14"/>
        <v>0</v>
      </c>
      <c r="J40" s="84">
        <f t="shared" si="15"/>
        <v>0</v>
      </c>
      <c r="K40" s="158">
        <f t="shared" si="16"/>
        <v>0</v>
      </c>
      <c r="L40" s="146"/>
      <c r="M40" s="233" t="s">
        <v>46</v>
      </c>
      <c r="N40" s="145" t="str">
        <f>IF(H40&gt;0,C40, "--")</f>
        <v>--</v>
      </c>
      <c r="O40" s="144" t="str">
        <f>IF(H40&gt;0,E40,"--")</f>
        <v>--</v>
      </c>
      <c r="P40" s="78"/>
      <c r="Q40" s="1"/>
      <c r="R40" s="157"/>
      <c r="S40" s="79"/>
    </row>
    <row r="41" spans="1:19" x14ac:dyDescent="0.25">
      <c r="A41" s="29"/>
      <c r="B41" s="17">
        <v>2027</v>
      </c>
      <c r="C41" s="25">
        <f t="shared" si="11"/>
        <v>5704.5157499999996</v>
      </c>
      <c r="D41" s="96">
        <f t="shared" si="12"/>
        <v>2650.9455141824997</v>
      </c>
      <c r="E41" s="100">
        <f>D41/12</f>
        <v>220.91212618187498</v>
      </c>
      <c r="F41" s="52">
        <f t="shared" si="13"/>
        <v>5925.4278761818741</v>
      </c>
      <c r="G41" s="264"/>
      <c r="H41" s="75">
        <v>0</v>
      </c>
      <c r="I41" s="8">
        <f t="shared" si="14"/>
        <v>0</v>
      </c>
      <c r="J41" s="84">
        <f t="shared" si="15"/>
        <v>0</v>
      </c>
      <c r="K41" s="158">
        <f t="shared" si="16"/>
        <v>0</v>
      </c>
      <c r="L41" s="146"/>
      <c r="M41" s="233" t="s">
        <v>45</v>
      </c>
      <c r="N41" s="145" t="str">
        <f>IF(H41&gt;0,C41,"--")</f>
        <v>--</v>
      </c>
      <c r="O41" s="144" t="str">
        <f>IF(H41&gt;0,E41,"--")</f>
        <v>--</v>
      </c>
      <c r="P41" s="78"/>
      <c r="Q41" s="1"/>
      <c r="R41" s="157"/>
      <c r="S41" s="79"/>
    </row>
    <row r="42" spans="1:19" x14ac:dyDescent="0.25">
      <c r="A42" s="30"/>
      <c r="B42" s="18"/>
      <c r="C42" s="40"/>
      <c r="D42" s="92"/>
      <c r="E42" s="90"/>
      <c r="F42" s="53"/>
      <c r="G42" s="264"/>
      <c r="H42" s="69"/>
      <c r="I42" s="24"/>
      <c r="J42" s="86"/>
      <c r="K42" s="71"/>
      <c r="L42" s="146"/>
      <c r="M42" s="234"/>
      <c r="N42" s="175"/>
      <c r="O42" s="174"/>
      <c r="Q42" s="173"/>
      <c r="R42" s="173"/>
      <c r="S42" s="1"/>
    </row>
    <row r="43" spans="1:19" ht="15" customHeight="1" x14ac:dyDescent="0.25">
      <c r="A43" s="31" t="s">
        <v>3</v>
      </c>
      <c r="B43" s="172" t="s">
        <v>38</v>
      </c>
      <c r="C43" s="171">
        <f t="shared" ref="C43:C48" si="17">E17/100%*$F$33</f>
        <v>5870.4314999999997</v>
      </c>
      <c r="D43" s="170">
        <f t="shared" ref="D43:D48" si="18">C43*0.46471</f>
        <v>2728.0482223650001</v>
      </c>
      <c r="E43" s="169">
        <f>(D43/12)+120*F33</f>
        <v>347.33735186374997</v>
      </c>
      <c r="F43" s="168">
        <f t="shared" ref="F43:F48" si="19">(E17+G17)*$F$33</f>
        <v>6217.7688518637497</v>
      </c>
      <c r="G43" s="264"/>
      <c r="H43" s="75">
        <v>0</v>
      </c>
      <c r="I43" s="167">
        <f t="shared" ref="I43:I48" si="20">C43*H43</f>
        <v>0</v>
      </c>
      <c r="J43" s="166">
        <f t="shared" ref="J43:J48" si="21">E43*H43</f>
        <v>0</v>
      </c>
      <c r="K43" s="52">
        <f t="shared" ref="K43:K48" si="22">(I43+J43)</f>
        <v>0</v>
      </c>
      <c r="L43" s="146"/>
      <c r="M43" s="230">
        <v>2024</v>
      </c>
      <c r="N43" s="265" t="str">
        <f>IF(AND(H43&gt;0,H44&gt;0),((I43+I44)/(H43+H44)),IF(AND(H43=0,H44&gt;0),C44,"--"))</f>
        <v>--</v>
      </c>
      <c r="O43" s="273" t="str">
        <f>IF(AND(H43&gt;0,H44&gt;0),(E43-(120*F33)+(((120*F33)*H43)/(H43+H44))),IF(AND(H43=0,H44&gt;0),E44,"--"))</f>
        <v>--</v>
      </c>
      <c r="P43" s="78"/>
      <c r="Q43" s="1"/>
      <c r="R43" s="1"/>
      <c r="S43" s="79"/>
    </row>
    <row r="44" spans="1:19" x14ac:dyDescent="0.25">
      <c r="A44" s="31"/>
      <c r="B44" s="172" t="s">
        <v>49</v>
      </c>
      <c r="C44" s="171">
        <f t="shared" si="17"/>
        <v>6125.4314999999997</v>
      </c>
      <c r="D44" s="170">
        <f>D43</f>
        <v>2728.0482223650001</v>
      </c>
      <c r="E44" s="169">
        <f>D44/12</f>
        <v>227.33735186375</v>
      </c>
      <c r="F44" s="168">
        <f t="shared" si="19"/>
        <v>6362.6439393637493</v>
      </c>
      <c r="G44" s="264"/>
      <c r="H44" s="75">
        <v>0</v>
      </c>
      <c r="I44" s="167">
        <f t="shared" si="20"/>
        <v>0</v>
      </c>
      <c r="J44" s="166">
        <f t="shared" si="21"/>
        <v>0</v>
      </c>
      <c r="K44" s="52">
        <f t="shared" si="22"/>
        <v>0</v>
      </c>
      <c r="L44" s="146"/>
      <c r="M44" s="230"/>
      <c r="N44" s="266"/>
      <c r="O44" s="268"/>
      <c r="P44" s="78"/>
      <c r="Q44" s="1"/>
      <c r="R44" s="157"/>
      <c r="S44" s="79"/>
    </row>
    <row r="45" spans="1:19" x14ac:dyDescent="0.25">
      <c r="A45" s="31"/>
      <c r="B45" s="165" t="s">
        <v>48</v>
      </c>
      <c r="C45" s="164">
        <f t="shared" si="17"/>
        <v>6125.4314999999997</v>
      </c>
      <c r="D45" s="163">
        <f>D46</f>
        <v>3003.1069345724995</v>
      </c>
      <c r="E45" s="162">
        <f>D45/12</f>
        <v>250.25891121437496</v>
      </c>
      <c r="F45" s="161">
        <f t="shared" si="19"/>
        <v>6362.6439393637493</v>
      </c>
      <c r="G45" s="264"/>
      <c r="H45" s="75">
        <v>0</v>
      </c>
      <c r="I45" s="160">
        <f t="shared" si="20"/>
        <v>0</v>
      </c>
      <c r="J45" s="159">
        <f t="shared" si="21"/>
        <v>0</v>
      </c>
      <c r="K45" s="158">
        <f t="shared" si="22"/>
        <v>0</v>
      </c>
      <c r="L45" s="146"/>
      <c r="M45" s="231" t="s">
        <v>47</v>
      </c>
      <c r="N45" s="269" t="str">
        <f>IF(AND(H45&gt;0,H46&gt;0),((I45+I46)/(H45+H46)),IF(AND(H45=0,H46&gt;0),C46,"--"))</f>
        <v>--</v>
      </c>
      <c r="O45" s="271" t="str">
        <f>IF(H46&gt;0,E46,"--")</f>
        <v>--</v>
      </c>
      <c r="Q45" s="1"/>
      <c r="R45" s="157"/>
      <c r="S45" s="79"/>
    </row>
    <row r="46" spans="1:19" x14ac:dyDescent="0.25">
      <c r="A46" s="31"/>
      <c r="B46" s="165" t="s">
        <v>59</v>
      </c>
      <c r="C46" s="164">
        <f t="shared" si="17"/>
        <v>6462.3247499999989</v>
      </c>
      <c r="D46" s="163">
        <f t="shared" si="18"/>
        <v>3003.1069345724995</v>
      </c>
      <c r="E46" s="162">
        <f>D46/12</f>
        <v>250.25891121437496</v>
      </c>
      <c r="F46" s="161">
        <f t="shared" si="19"/>
        <v>6712.5836612143739</v>
      </c>
      <c r="G46" s="264"/>
      <c r="H46" s="75">
        <v>0</v>
      </c>
      <c r="I46" s="160">
        <f t="shared" si="20"/>
        <v>0</v>
      </c>
      <c r="J46" s="159">
        <f t="shared" si="21"/>
        <v>0</v>
      </c>
      <c r="K46" s="158">
        <f t="shared" si="22"/>
        <v>0</v>
      </c>
      <c r="L46" s="146"/>
      <c r="M46" s="232"/>
      <c r="N46" s="270"/>
      <c r="O46" s="272"/>
      <c r="Q46" s="1"/>
      <c r="R46" s="157"/>
      <c r="S46" s="79"/>
    </row>
    <row r="47" spans="1:19" x14ac:dyDescent="0.25">
      <c r="A47" s="31"/>
      <c r="B47" s="17">
        <v>2026</v>
      </c>
      <c r="C47" s="25">
        <f t="shared" si="17"/>
        <v>6462.3247499999989</v>
      </c>
      <c r="D47" s="96">
        <f t="shared" si="18"/>
        <v>3003.1069345724995</v>
      </c>
      <c r="E47" s="100">
        <f>D47/12</f>
        <v>250.25891121437496</v>
      </c>
      <c r="F47" s="52">
        <f t="shared" si="19"/>
        <v>6712.5836612143739</v>
      </c>
      <c r="G47" s="264"/>
      <c r="H47" s="75">
        <v>0</v>
      </c>
      <c r="I47" s="8">
        <f t="shared" si="20"/>
        <v>0</v>
      </c>
      <c r="J47" s="84">
        <f t="shared" si="21"/>
        <v>0</v>
      </c>
      <c r="K47" s="52">
        <f t="shared" si="22"/>
        <v>0</v>
      </c>
      <c r="L47" s="146"/>
      <c r="M47" s="233" t="s">
        <v>46</v>
      </c>
      <c r="N47" s="145" t="str">
        <f>IF(H47&gt;0,C47, "--")</f>
        <v>--</v>
      </c>
      <c r="O47" s="144" t="str">
        <f>IF(H47&gt;0,E47,"--")</f>
        <v>--</v>
      </c>
      <c r="Q47" s="1"/>
      <c r="R47" s="157"/>
      <c r="S47" s="79"/>
    </row>
    <row r="48" spans="1:19" x14ac:dyDescent="0.25">
      <c r="A48" s="31"/>
      <c r="B48" s="17">
        <v>2027</v>
      </c>
      <c r="C48" s="25">
        <f t="shared" si="17"/>
        <v>6462.3247499999989</v>
      </c>
      <c r="D48" s="96">
        <f t="shared" si="18"/>
        <v>3003.1069345724995</v>
      </c>
      <c r="E48" s="100">
        <f>D48/12</f>
        <v>250.25891121437496</v>
      </c>
      <c r="F48" s="52">
        <f t="shared" si="19"/>
        <v>6712.5836612143739</v>
      </c>
      <c r="G48" s="264"/>
      <c r="H48" s="75">
        <v>0</v>
      </c>
      <c r="I48" s="8">
        <f t="shared" si="20"/>
        <v>0</v>
      </c>
      <c r="J48" s="84">
        <f t="shared" si="21"/>
        <v>0</v>
      </c>
      <c r="K48" s="52">
        <f t="shared" si="22"/>
        <v>0</v>
      </c>
      <c r="L48" s="146"/>
      <c r="M48" s="233" t="s">
        <v>45</v>
      </c>
      <c r="N48" s="145" t="str">
        <f>IF(H48&gt;0,C48,"--")</f>
        <v>--</v>
      </c>
      <c r="O48" s="144" t="str">
        <f>IF(H48&gt;0,E48,"--")</f>
        <v>--</v>
      </c>
      <c r="Q48" s="1"/>
      <c r="R48" s="157"/>
      <c r="S48" s="79"/>
    </row>
    <row r="49" spans="1:19" x14ac:dyDescent="0.25">
      <c r="A49" s="30"/>
      <c r="B49" s="18"/>
      <c r="C49" s="63"/>
      <c r="D49" s="92"/>
      <c r="E49" s="99"/>
      <c r="F49" s="61"/>
      <c r="G49" s="264"/>
      <c r="H49" s="63"/>
      <c r="I49" s="15"/>
      <c r="J49" s="92"/>
      <c r="K49" s="61"/>
      <c r="L49" s="146"/>
      <c r="M49" s="234"/>
      <c r="N49" s="175"/>
      <c r="O49" s="174"/>
      <c r="Q49" s="35"/>
      <c r="R49" s="173"/>
      <c r="S49" s="79"/>
    </row>
    <row r="50" spans="1:19" ht="15" customHeight="1" x14ac:dyDescent="0.25">
      <c r="A50" s="31" t="s">
        <v>11</v>
      </c>
      <c r="B50" s="172" t="s">
        <v>38</v>
      </c>
      <c r="C50" s="171">
        <f t="shared" ref="C50:C55" si="23">E24/100%*$F$33</f>
        <v>6501.1357500000004</v>
      </c>
      <c r="D50" s="170">
        <f t="shared" ref="D50:D55" si="24">C50*0.46471</f>
        <v>3021.1427943825001</v>
      </c>
      <c r="E50" s="169">
        <f>(D50/12)+120*F33</f>
        <v>371.76189953187497</v>
      </c>
      <c r="F50" s="168">
        <f t="shared" ref="F50:F55" si="25">(E24+G24)*$F$33</f>
        <v>6872.8976495318757</v>
      </c>
      <c r="G50" s="264"/>
      <c r="H50" s="75">
        <v>0</v>
      </c>
      <c r="I50" s="167">
        <f t="shared" ref="I50:I55" si="26">C50*H50</f>
        <v>0</v>
      </c>
      <c r="J50" s="166">
        <f t="shared" ref="J50:J55" si="27">E50*H50</f>
        <v>0</v>
      </c>
      <c r="K50" s="52">
        <f t="shared" ref="K50:K55" si="28">(I50+J50)</f>
        <v>0</v>
      </c>
      <c r="L50" s="146"/>
      <c r="M50" s="230">
        <v>2024</v>
      </c>
      <c r="N50" s="265" t="str">
        <f>IF(AND(H50&gt;0,H51&gt;0),((I50+I51)/(H50+H51)),IF(AND(H50=0,H51&gt;0),C51,"--"))</f>
        <v>--</v>
      </c>
      <c r="O50" s="267" t="str">
        <f>IF(AND(H50&gt;0,H51&gt;0),(E50-(120*F33)+(((120*F33)*H50)/(H50+H51))),IF(AND(H50=0,H51&gt;0),E51,"--"))</f>
        <v>--</v>
      </c>
      <c r="P50" s="78"/>
      <c r="Q50" s="1"/>
      <c r="R50" s="1"/>
      <c r="S50" s="79"/>
    </row>
    <row r="51" spans="1:19" x14ac:dyDescent="0.25">
      <c r="A51" s="31"/>
      <c r="B51" s="172" t="s">
        <v>49</v>
      </c>
      <c r="C51" s="171">
        <f t="shared" si="23"/>
        <v>6756.1357499999995</v>
      </c>
      <c r="D51" s="170">
        <f>D50</f>
        <v>3021.1427943825001</v>
      </c>
      <c r="E51" s="169">
        <f>D51/12</f>
        <v>251.761899531875</v>
      </c>
      <c r="F51" s="168">
        <f t="shared" si="25"/>
        <v>7017.7727370318744</v>
      </c>
      <c r="G51" s="264"/>
      <c r="H51" s="75">
        <v>0</v>
      </c>
      <c r="I51" s="167">
        <f t="shared" si="26"/>
        <v>0</v>
      </c>
      <c r="J51" s="166">
        <f t="shared" si="27"/>
        <v>0</v>
      </c>
      <c r="K51" s="52">
        <f t="shared" si="28"/>
        <v>0</v>
      </c>
      <c r="L51" s="146"/>
      <c r="M51" s="230"/>
      <c r="N51" s="266"/>
      <c r="O51" s="268"/>
      <c r="P51" s="78"/>
      <c r="Q51" s="1"/>
      <c r="R51" s="157"/>
      <c r="S51" s="79"/>
    </row>
    <row r="52" spans="1:19" x14ac:dyDescent="0.25">
      <c r="A52" s="31"/>
      <c r="B52" s="165" t="s">
        <v>48</v>
      </c>
      <c r="C52" s="164">
        <f t="shared" si="23"/>
        <v>6756.1357499999995</v>
      </c>
      <c r="D52" s="163">
        <f>D53</f>
        <v>3312.3235744425001</v>
      </c>
      <c r="E52" s="162">
        <f>D52/12</f>
        <v>276.02696453687503</v>
      </c>
      <c r="F52" s="161">
        <f t="shared" si="25"/>
        <v>7017.7727370318744</v>
      </c>
      <c r="G52" s="264"/>
      <c r="H52" s="75">
        <v>0</v>
      </c>
      <c r="I52" s="160">
        <f t="shared" si="26"/>
        <v>0</v>
      </c>
      <c r="J52" s="159">
        <f t="shared" si="27"/>
        <v>0</v>
      </c>
      <c r="K52" s="52">
        <f t="shared" si="28"/>
        <v>0</v>
      </c>
      <c r="L52" s="146"/>
      <c r="M52" s="231" t="s">
        <v>47</v>
      </c>
      <c r="N52" s="269" t="str">
        <f>IF(AND(H52&gt;0,H53&gt;0),((I52+I53)/(H52+H53)),IF(AND(H52=0,H53&gt;0),C53,"--"))</f>
        <v>--</v>
      </c>
      <c r="O52" s="271" t="str">
        <f>IF(H53&gt;0,E53,"--")</f>
        <v>--</v>
      </c>
      <c r="P52" s="78"/>
      <c r="Q52" s="1"/>
      <c r="R52" s="157"/>
      <c r="S52" s="79"/>
    </row>
    <row r="53" spans="1:19" x14ac:dyDescent="0.25">
      <c r="A53" s="31"/>
      <c r="B53" s="165" t="s">
        <v>59</v>
      </c>
      <c r="C53" s="164">
        <f t="shared" si="23"/>
        <v>7127.7217499999997</v>
      </c>
      <c r="D53" s="163">
        <f t="shared" si="24"/>
        <v>3312.3235744425001</v>
      </c>
      <c r="E53" s="162">
        <f>D53/12</f>
        <v>276.02696453687503</v>
      </c>
      <c r="F53" s="161">
        <f t="shared" si="25"/>
        <v>7403.748714536875</v>
      </c>
      <c r="G53" s="264"/>
      <c r="H53" s="75">
        <v>0</v>
      </c>
      <c r="I53" s="160">
        <f t="shared" si="26"/>
        <v>0</v>
      </c>
      <c r="J53" s="159">
        <f t="shared" si="27"/>
        <v>0</v>
      </c>
      <c r="K53" s="158">
        <f t="shared" si="28"/>
        <v>0</v>
      </c>
      <c r="L53" s="146"/>
      <c r="M53" s="232"/>
      <c r="N53" s="270"/>
      <c r="O53" s="272"/>
      <c r="Q53" s="1"/>
      <c r="R53" s="157"/>
      <c r="S53" s="79"/>
    </row>
    <row r="54" spans="1:19" x14ac:dyDescent="0.25">
      <c r="A54" s="31"/>
      <c r="B54" s="17">
        <v>2026</v>
      </c>
      <c r="C54" s="25">
        <f t="shared" si="23"/>
        <v>7127.7217499999997</v>
      </c>
      <c r="D54" s="96">
        <f t="shared" si="24"/>
        <v>3312.3235744425001</v>
      </c>
      <c r="E54" s="100">
        <f>D54/12</f>
        <v>276.02696453687503</v>
      </c>
      <c r="F54" s="52">
        <f t="shared" si="25"/>
        <v>7403.748714536875</v>
      </c>
      <c r="G54" s="264"/>
      <c r="H54" s="75">
        <v>0</v>
      </c>
      <c r="I54" s="8">
        <f t="shared" si="26"/>
        <v>0</v>
      </c>
      <c r="J54" s="84">
        <f t="shared" si="27"/>
        <v>0</v>
      </c>
      <c r="K54" s="52">
        <f t="shared" si="28"/>
        <v>0</v>
      </c>
      <c r="L54" s="146"/>
      <c r="M54" s="233" t="s">
        <v>46</v>
      </c>
      <c r="N54" s="145" t="str">
        <f>IF(H54&gt;0,C54, "--")</f>
        <v>--</v>
      </c>
      <c r="O54" s="144" t="str">
        <f>IF(H54&gt;0,E54,"--")</f>
        <v>--</v>
      </c>
      <c r="Q54" s="1"/>
      <c r="R54" s="157"/>
      <c r="S54" s="79"/>
    </row>
    <row r="55" spans="1:19" x14ac:dyDescent="0.25">
      <c r="A55" s="31"/>
      <c r="B55" s="17">
        <v>2027</v>
      </c>
      <c r="C55" s="25">
        <f t="shared" si="23"/>
        <v>7127.7217499999997</v>
      </c>
      <c r="D55" s="96">
        <f t="shared" si="24"/>
        <v>3312.3235744425001</v>
      </c>
      <c r="E55" s="100">
        <f>D55/12</f>
        <v>276.02696453687503</v>
      </c>
      <c r="F55" s="52">
        <f t="shared" si="25"/>
        <v>7403.748714536875</v>
      </c>
      <c r="G55" s="264"/>
      <c r="H55" s="75">
        <v>0</v>
      </c>
      <c r="I55" s="8">
        <f t="shared" si="26"/>
        <v>0</v>
      </c>
      <c r="J55" s="84">
        <f t="shared" si="27"/>
        <v>0</v>
      </c>
      <c r="K55" s="52">
        <f t="shared" si="28"/>
        <v>0</v>
      </c>
      <c r="L55" s="146"/>
      <c r="M55" s="233" t="s">
        <v>45</v>
      </c>
      <c r="N55" s="145" t="str">
        <f>IF(H55&gt;0,C55,"--")</f>
        <v>--</v>
      </c>
      <c r="O55" s="144" t="str">
        <f>IF(H55&gt;0,E55,"--")</f>
        <v>--</v>
      </c>
      <c r="Q55" s="1"/>
      <c r="R55" s="157"/>
      <c r="S55" s="79"/>
    </row>
    <row r="56" spans="1:19" ht="15.75" thickBot="1" x14ac:dyDescent="0.3">
      <c r="A56" s="217"/>
      <c r="B56" s="197"/>
      <c r="C56" s="198"/>
      <c r="D56" s="199"/>
      <c r="E56" s="200"/>
      <c r="F56" s="201"/>
      <c r="G56" s="151"/>
      <c r="H56" s="202"/>
      <c r="I56" s="203"/>
      <c r="J56" s="200"/>
      <c r="K56" s="201"/>
      <c r="L56" s="146"/>
      <c r="M56" s="141"/>
      <c r="N56" s="140"/>
      <c r="O56" s="139"/>
      <c r="Q56" s="1"/>
      <c r="R56" s="1"/>
      <c r="S56" s="79"/>
    </row>
    <row r="57" spans="1:19" ht="15.75" thickTop="1" x14ac:dyDescent="0.25">
      <c r="A57" s="143"/>
      <c r="C57" s="143"/>
      <c r="D57" s="143"/>
      <c r="H57" s="143"/>
      <c r="L57" s="79"/>
      <c r="M57" s="138"/>
      <c r="N57" s="137"/>
      <c r="Q57" s="79"/>
      <c r="R57" s="79"/>
      <c r="S57" s="79"/>
    </row>
    <row r="58" spans="1:19" x14ac:dyDescent="0.25">
      <c r="L58" s="79"/>
      <c r="M58" s="136"/>
      <c r="Q58" s="79"/>
      <c r="R58" s="79"/>
      <c r="S58" s="79"/>
    </row>
    <row r="59" spans="1:19" x14ac:dyDescent="0.25">
      <c r="L59" s="79"/>
      <c r="M59" s="136"/>
      <c r="N59" s="2"/>
      <c r="Q59" s="79"/>
      <c r="R59" s="79"/>
      <c r="S59" s="79"/>
    </row>
  </sheetData>
  <mergeCells count="40">
    <mergeCell ref="O45:O46"/>
    <mergeCell ref="N50:N51"/>
    <mergeCell ref="O50:O51"/>
    <mergeCell ref="N52:N53"/>
    <mergeCell ref="O52:O53"/>
    <mergeCell ref="G29:H29"/>
    <mergeCell ref="G30:H30"/>
    <mergeCell ref="C33:E33"/>
    <mergeCell ref="G33:G55"/>
    <mergeCell ref="N36:N37"/>
    <mergeCell ref="N45:N46"/>
    <mergeCell ref="O36:O37"/>
    <mergeCell ref="N38:N39"/>
    <mergeCell ref="O38:O39"/>
    <mergeCell ref="N43:N44"/>
    <mergeCell ref="O43:O44"/>
    <mergeCell ref="G28:H28"/>
    <mergeCell ref="G17:H17"/>
    <mergeCell ref="G18:H18"/>
    <mergeCell ref="G19:H19"/>
    <mergeCell ref="G20:H20"/>
    <mergeCell ref="G21:H21"/>
    <mergeCell ref="G22:H22"/>
    <mergeCell ref="G23:H23"/>
    <mergeCell ref="G24:H24"/>
    <mergeCell ref="G25:H25"/>
    <mergeCell ref="G26:H26"/>
    <mergeCell ref="G27:H27"/>
    <mergeCell ref="G16:H16"/>
    <mergeCell ref="C6:J6"/>
    <mergeCell ref="C7:D7"/>
    <mergeCell ref="E7:K7"/>
    <mergeCell ref="G8:H8"/>
    <mergeCell ref="G9:H9"/>
    <mergeCell ref="G10:H10"/>
    <mergeCell ref="G11:H11"/>
    <mergeCell ref="G12:H12"/>
    <mergeCell ref="G13:H13"/>
    <mergeCell ref="G14:H14"/>
    <mergeCell ref="G15:H15"/>
  </mergeCells>
  <dataValidations count="5">
    <dataValidation type="list" allowBlank="1" showInputMessage="1" showErrorMessage="1" sqref="H47:H48 H40:H41 H54:H56">
      <formula1>"0,1, 2, 3, 4, 5, 6, 7, 8, 9, 10, 11, 12"</formula1>
    </dataValidation>
    <dataValidation type="list" allowBlank="1" showInputMessage="1" showErrorMessage="1" sqref="H36 H50 H43">
      <formula1>"0,1, 2, 3, 4, 5, 6, 7, 8, 9, 10,"</formula1>
    </dataValidation>
    <dataValidation type="list" allowBlank="1" showInputMessage="1" showErrorMessage="1" sqref="H38 H45 H52">
      <formula1>"0,1"</formula1>
    </dataValidation>
    <dataValidation type="list" allowBlank="1" showInputMessage="1" showErrorMessage="1" sqref="H37 H44 H51">
      <formula1>"0,1, 2"</formula1>
    </dataValidation>
    <dataValidation type="list" allowBlank="1" showInputMessage="1" showErrorMessage="1" sqref="H39 H46 H53">
      <formula1>"0,1, 2, 3, 4, 5, 6, 7, 8, 9, 10, 11"</formula1>
    </dataValidation>
  </dataValidations>
  <pageMargins left="0.7" right="0.7" top="0.78740157499999996" bottom="0.78740157499999996" header="0.3" footer="0.3"/>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86"/>
  <sheetViews>
    <sheetView topLeftCell="A46" zoomScale="80" zoomScaleNormal="80" workbookViewId="0">
      <selection activeCell="D54" sqref="D54"/>
    </sheetView>
  </sheetViews>
  <sheetFormatPr baseColWidth="10" defaultRowHeight="15" x14ac:dyDescent="0.25"/>
  <cols>
    <col min="1" max="1" width="11.42578125" customWidth="1"/>
    <col min="2" max="2" width="16.5703125" bestFit="1" customWidth="1"/>
    <col min="4" max="4" width="19.42578125" customWidth="1"/>
    <col min="5" max="5" width="23.5703125" customWidth="1"/>
    <col min="6" max="6" width="20.5703125" customWidth="1"/>
    <col min="7" max="7" width="1.5703125" customWidth="1"/>
    <col min="8" max="8" width="23" bestFit="1" customWidth="1"/>
    <col min="9" max="9" width="12.28515625" bestFit="1" customWidth="1"/>
    <col min="10" max="10" width="17.42578125" bestFit="1" customWidth="1"/>
    <col min="11" max="11" width="14.7109375" bestFit="1" customWidth="1"/>
    <col min="12" max="12" width="9" customWidth="1"/>
    <col min="13" max="13" width="14.7109375" style="7" customWidth="1"/>
    <col min="14" max="14" width="44.85546875" customWidth="1"/>
    <col min="15" max="15" width="43.28515625" customWidth="1"/>
    <col min="17" max="17" width="23.85546875" customWidth="1"/>
    <col min="18" max="18" width="22.5703125" customWidth="1"/>
  </cols>
  <sheetData>
    <row r="1" spans="1:16" ht="21" x14ac:dyDescent="0.35">
      <c r="A1" s="23" t="s">
        <v>15</v>
      </c>
      <c r="B1" s="7"/>
      <c r="C1" s="13"/>
      <c r="I1" s="9"/>
    </row>
    <row r="2" spans="1:16" x14ac:dyDescent="0.25">
      <c r="A2" s="4" t="s">
        <v>16</v>
      </c>
      <c r="B2" s="3"/>
      <c r="C2" s="12"/>
      <c r="D2" s="3"/>
      <c r="E2" s="3"/>
      <c r="F2" s="3"/>
      <c r="G2" s="3"/>
      <c r="H2" s="3"/>
      <c r="I2" s="9"/>
      <c r="J2" s="3"/>
      <c r="K2" s="3"/>
      <c r="M2" s="5"/>
      <c r="N2" s="3"/>
      <c r="O2" s="3"/>
      <c r="P2" s="3"/>
    </row>
    <row r="3" spans="1:16" x14ac:dyDescent="0.25">
      <c r="B3" s="5"/>
      <c r="C3" s="13"/>
      <c r="D3" s="1"/>
      <c r="E3" s="2"/>
      <c r="I3" s="9"/>
    </row>
    <row r="4" spans="1:16" x14ac:dyDescent="0.25">
      <c r="A4" s="19" t="s">
        <v>9</v>
      </c>
      <c r="B4" s="6"/>
      <c r="C4" s="14"/>
      <c r="D4" s="1"/>
      <c r="E4" s="2"/>
      <c r="I4" s="9"/>
    </row>
    <row r="5" spans="1:16" ht="15.75" thickBot="1" x14ac:dyDescent="0.3">
      <c r="B5" s="7"/>
      <c r="C5" s="13"/>
      <c r="D5" s="1"/>
      <c r="E5" s="2"/>
      <c r="I5" s="9"/>
    </row>
    <row r="6" spans="1:16" ht="15.75" thickBot="1" x14ac:dyDescent="0.3">
      <c r="B6" s="7"/>
      <c r="C6" s="244" t="s">
        <v>18</v>
      </c>
      <c r="D6" s="245"/>
      <c r="E6" s="245"/>
      <c r="F6" s="245"/>
      <c r="G6" s="245"/>
      <c r="H6" s="245"/>
      <c r="I6" s="245"/>
      <c r="J6" s="245"/>
      <c r="K6" s="133"/>
    </row>
    <row r="7" spans="1:16" ht="15.75" thickBot="1" x14ac:dyDescent="0.3">
      <c r="B7" s="7"/>
      <c r="C7" s="246" t="s">
        <v>30</v>
      </c>
      <c r="D7" s="247"/>
      <c r="E7" s="248" t="s">
        <v>31</v>
      </c>
      <c r="F7" s="249"/>
      <c r="G7" s="249"/>
      <c r="H7" s="249"/>
      <c r="I7" s="249"/>
      <c r="J7" s="249"/>
      <c r="K7" s="250"/>
    </row>
    <row r="8" spans="1:16" ht="60" x14ac:dyDescent="0.25">
      <c r="A8" s="59" t="s">
        <v>7</v>
      </c>
      <c r="B8" s="205" t="s">
        <v>5</v>
      </c>
      <c r="C8" s="211" t="s">
        <v>1</v>
      </c>
      <c r="D8" s="77" t="s">
        <v>17</v>
      </c>
      <c r="E8" s="134" t="s">
        <v>4</v>
      </c>
      <c r="F8" s="38" t="s">
        <v>63</v>
      </c>
      <c r="G8" s="251" t="s">
        <v>57</v>
      </c>
      <c r="H8" s="252"/>
      <c r="I8" s="60" t="s">
        <v>6</v>
      </c>
      <c r="J8" s="38" t="s">
        <v>8</v>
      </c>
      <c r="K8" s="37" t="s">
        <v>0</v>
      </c>
    </row>
    <row r="9" spans="1:16" x14ac:dyDescent="0.25">
      <c r="A9" s="66"/>
      <c r="B9" s="206"/>
      <c r="C9" s="212"/>
      <c r="D9" s="80"/>
      <c r="E9" s="135"/>
      <c r="F9" s="21"/>
      <c r="G9" s="253"/>
      <c r="H9" s="254"/>
      <c r="I9" s="22"/>
      <c r="J9" s="21"/>
      <c r="K9" s="67"/>
    </row>
    <row r="10" spans="1:16" x14ac:dyDescent="0.25">
      <c r="A10" s="31" t="s">
        <v>2</v>
      </c>
      <c r="B10" s="220" t="s">
        <v>38</v>
      </c>
      <c r="C10" s="218">
        <v>4508.07</v>
      </c>
      <c r="D10" s="95">
        <f t="shared" ref="D10:D15" si="0">C10*0.46471</f>
        <v>2094.9452096999999</v>
      </c>
      <c r="E10" s="83">
        <f t="shared" ref="E10:E15" si="1">C10*1.275</f>
        <v>5747.7892499999989</v>
      </c>
      <c r="F10" s="96">
        <f t="shared" ref="F10:F15" si="2">E10*0.46471</f>
        <v>2671.0551423674997</v>
      </c>
      <c r="G10" s="242">
        <f>F10/12+ 120</f>
        <v>342.58792853062494</v>
      </c>
      <c r="H10" s="243"/>
      <c r="I10" s="10">
        <v>1</v>
      </c>
      <c r="J10" s="50">
        <f t="shared" ref="J10:J15" si="3">(E10+G10)*I10</f>
        <v>6090.3771785306235</v>
      </c>
      <c r="K10" s="26">
        <f t="shared" ref="K10:K15" si="4">J10*12</f>
        <v>73084.526142367482</v>
      </c>
    </row>
    <row r="11" spans="1:16" x14ac:dyDescent="0.25">
      <c r="A11" s="31"/>
      <c r="B11" s="220" t="s">
        <v>49</v>
      </c>
      <c r="C11" s="218">
        <v>4708.07</v>
      </c>
      <c r="D11" s="95">
        <f t="shared" si="0"/>
        <v>2187.8872096999999</v>
      </c>
      <c r="E11" s="83">
        <f t="shared" si="1"/>
        <v>6002.7892499999989</v>
      </c>
      <c r="F11" s="96">
        <f t="shared" si="2"/>
        <v>2789.5561923674995</v>
      </c>
      <c r="G11" s="255">
        <f>F11/12</f>
        <v>232.46301603062497</v>
      </c>
      <c r="H11" s="256"/>
      <c r="I11" s="10">
        <v>1</v>
      </c>
      <c r="J11" s="50">
        <f t="shared" si="3"/>
        <v>6235.252266030624</v>
      </c>
      <c r="K11" s="26">
        <f t="shared" si="4"/>
        <v>74823.027192367488</v>
      </c>
    </row>
    <row r="12" spans="1:16" x14ac:dyDescent="0.25">
      <c r="A12" s="31"/>
      <c r="B12" s="220" t="s">
        <v>48</v>
      </c>
      <c r="C12" s="218">
        <v>4708.07</v>
      </c>
      <c r="D12" s="95">
        <f t="shared" si="0"/>
        <v>2187.8872096999999</v>
      </c>
      <c r="E12" s="83">
        <f t="shared" si="1"/>
        <v>6002.7892499999989</v>
      </c>
      <c r="F12" s="96">
        <f t="shared" si="2"/>
        <v>2789.5561923674995</v>
      </c>
      <c r="G12" s="255">
        <f>F12/12</f>
        <v>232.46301603062497</v>
      </c>
      <c r="H12" s="256"/>
      <c r="I12" s="10">
        <v>1</v>
      </c>
      <c r="J12" s="50">
        <f t="shared" si="3"/>
        <v>6235.252266030624</v>
      </c>
      <c r="K12" s="26">
        <f t="shared" si="4"/>
        <v>74823.027192367488</v>
      </c>
    </row>
    <row r="13" spans="1:16" x14ac:dyDescent="0.25">
      <c r="A13" s="31"/>
      <c r="B13" s="221" t="s">
        <v>59</v>
      </c>
      <c r="C13" s="218">
        <v>4967.01</v>
      </c>
      <c r="D13" s="95">
        <f t="shared" si="0"/>
        <v>2308.2192171000002</v>
      </c>
      <c r="E13" s="83">
        <f t="shared" si="1"/>
        <v>6332.9377500000001</v>
      </c>
      <c r="F13" s="96">
        <f t="shared" si="2"/>
        <v>2942.9795018025002</v>
      </c>
      <c r="G13" s="255">
        <f>F13/12</f>
        <v>245.24829181687502</v>
      </c>
      <c r="H13" s="256"/>
      <c r="I13" s="10">
        <v>1</v>
      </c>
      <c r="J13" s="50">
        <f t="shared" si="3"/>
        <v>6578.1860418168753</v>
      </c>
      <c r="K13" s="26">
        <f t="shared" si="4"/>
        <v>78938.2325018025</v>
      </c>
    </row>
    <row r="14" spans="1:16" x14ac:dyDescent="0.25">
      <c r="A14" s="29"/>
      <c r="B14" s="222">
        <v>2026</v>
      </c>
      <c r="C14" s="218">
        <v>4967.01</v>
      </c>
      <c r="D14" s="95">
        <f t="shared" si="0"/>
        <v>2308.2192171000002</v>
      </c>
      <c r="E14" s="83">
        <f t="shared" si="1"/>
        <v>6332.9377500000001</v>
      </c>
      <c r="F14" s="96">
        <f t="shared" si="2"/>
        <v>2942.9795018025002</v>
      </c>
      <c r="G14" s="255">
        <f>F14/12</f>
        <v>245.24829181687502</v>
      </c>
      <c r="H14" s="256"/>
      <c r="I14" s="10">
        <v>1</v>
      </c>
      <c r="J14" s="50">
        <f t="shared" si="3"/>
        <v>6578.1860418168753</v>
      </c>
      <c r="K14" s="26">
        <f t="shared" si="4"/>
        <v>78938.2325018025</v>
      </c>
    </row>
    <row r="15" spans="1:16" x14ac:dyDescent="0.25">
      <c r="A15" s="29"/>
      <c r="B15" s="222">
        <v>2027</v>
      </c>
      <c r="C15" s="218">
        <v>4967.01</v>
      </c>
      <c r="D15" s="95">
        <f t="shared" si="0"/>
        <v>2308.2192171000002</v>
      </c>
      <c r="E15" s="83">
        <f t="shared" si="1"/>
        <v>6332.9377500000001</v>
      </c>
      <c r="F15" s="96">
        <f t="shared" si="2"/>
        <v>2942.9795018025002</v>
      </c>
      <c r="G15" s="255">
        <f>F15/12</f>
        <v>245.24829181687502</v>
      </c>
      <c r="H15" s="256"/>
      <c r="I15" s="10">
        <v>1</v>
      </c>
      <c r="J15" s="50">
        <f t="shared" si="3"/>
        <v>6578.1860418168753</v>
      </c>
      <c r="K15" s="26">
        <f t="shared" si="4"/>
        <v>78938.2325018025</v>
      </c>
      <c r="M15" s="189"/>
      <c r="N15" s="11"/>
      <c r="O15" s="11"/>
      <c r="P15" s="11"/>
    </row>
    <row r="16" spans="1:16" x14ac:dyDescent="0.25">
      <c r="A16" s="30"/>
      <c r="B16" s="223"/>
      <c r="C16" s="94"/>
      <c r="D16" s="93"/>
      <c r="E16" s="94"/>
      <c r="F16" s="92"/>
      <c r="G16" s="257"/>
      <c r="H16" s="258"/>
      <c r="I16" s="16"/>
      <c r="J16" s="51"/>
      <c r="K16" s="72"/>
    </row>
    <row r="17" spans="1:16" x14ac:dyDescent="0.25">
      <c r="A17" s="31" t="s">
        <v>3</v>
      </c>
      <c r="B17" s="220" t="s">
        <v>38</v>
      </c>
      <c r="C17" s="218">
        <v>4748.54</v>
      </c>
      <c r="D17" s="95">
        <f t="shared" ref="D17:D22" si="5">C17*0.46471</f>
        <v>2206.6940233999999</v>
      </c>
      <c r="E17" s="83">
        <f t="shared" ref="E17:E22" si="6">C17*1.275</f>
        <v>6054.3884999999991</v>
      </c>
      <c r="F17" s="96">
        <f t="shared" ref="F17:F22" si="7">E17*0.46471</f>
        <v>2813.5348798349996</v>
      </c>
      <c r="G17" s="242">
        <f>F17/12+120</f>
        <v>354.46123998625001</v>
      </c>
      <c r="H17" s="243"/>
      <c r="I17" s="10">
        <v>1</v>
      </c>
      <c r="J17" s="50">
        <f t="shared" ref="J17:J22" si="8">(E17+G17)*I17</f>
        <v>6408.849739986249</v>
      </c>
      <c r="K17" s="26">
        <f t="shared" ref="K17:K22" si="9">J17*12</f>
        <v>76906.196879834984</v>
      </c>
    </row>
    <row r="18" spans="1:16" x14ac:dyDescent="0.25">
      <c r="A18" s="31"/>
      <c r="B18" s="220" t="s">
        <v>49</v>
      </c>
      <c r="C18" s="218">
        <v>4948.54</v>
      </c>
      <c r="D18" s="95">
        <f t="shared" si="5"/>
        <v>2299.6360233999999</v>
      </c>
      <c r="E18" s="83">
        <f t="shared" si="6"/>
        <v>6309.3884999999991</v>
      </c>
      <c r="F18" s="96">
        <f t="shared" si="7"/>
        <v>2932.0359298349995</v>
      </c>
      <c r="G18" s="255">
        <f>F18/12</f>
        <v>244.33632748624996</v>
      </c>
      <c r="H18" s="256"/>
      <c r="I18" s="10">
        <v>1</v>
      </c>
      <c r="J18" s="50">
        <f t="shared" si="8"/>
        <v>6553.7248274862486</v>
      </c>
      <c r="K18" s="26">
        <f t="shared" si="9"/>
        <v>78644.697929834976</v>
      </c>
    </row>
    <row r="19" spans="1:16" x14ac:dyDescent="0.25">
      <c r="A19" s="31"/>
      <c r="B19" s="220" t="s">
        <v>48</v>
      </c>
      <c r="C19" s="218">
        <v>4948.54</v>
      </c>
      <c r="D19" s="95">
        <f t="shared" si="5"/>
        <v>2299.6360233999999</v>
      </c>
      <c r="E19" s="83">
        <f t="shared" si="6"/>
        <v>6309.3884999999991</v>
      </c>
      <c r="F19" s="96">
        <f t="shared" si="7"/>
        <v>2932.0359298349995</v>
      </c>
      <c r="G19" s="255">
        <f>F19/12</f>
        <v>244.33632748624996</v>
      </c>
      <c r="H19" s="256"/>
      <c r="I19" s="10">
        <v>1</v>
      </c>
      <c r="J19" s="50">
        <f t="shared" si="8"/>
        <v>6553.7248274862486</v>
      </c>
      <c r="K19" s="26">
        <f t="shared" si="9"/>
        <v>78644.697929834976</v>
      </c>
    </row>
    <row r="20" spans="1:16" x14ac:dyDescent="0.25">
      <c r="A20" s="31"/>
      <c r="B20" s="221" t="s">
        <v>59</v>
      </c>
      <c r="C20" s="218">
        <v>5220.71</v>
      </c>
      <c r="D20" s="95">
        <f t="shared" si="5"/>
        <v>2426.1161440999999</v>
      </c>
      <c r="E20" s="83">
        <f t="shared" si="6"/>
        <v>6656.4052499999998</v>
      </c>
      <c r="F20" s="96">
        <f t="shared" si="7"/>
        <v>3093.2980837274999</v>
      </c>
      <c r="G20" s="255">
        <f>F20/12</f>
        <v>257.774840310625</v>
      </c>
      <c r="H20" s="256"/>
      <c r="I20" s="10">
        <v>1</v>
      </c>
      <c r="J20" s="50">
        <f t="shared" si="8"/>
        <v>6914.180090310625</v>
      </c>
      <c r="K20" s="26">
        <f t="shared" si="9"/>
        <v>82970.161083727493</v>
      </c>
    </row>
    <row r="21" spans="1:16" x14ac:dyDescent="0.25">
      <c r="A21" s="31"/>
      <c r="B21" s="222">
        <v>2026</v>
      </c>
      <c r="C21" s="218">
        <v>5220.71</v>
      </c>
      <c r="D21" s="95">
        <f t="shared" si="5"/>
        <v>2426.1161440999999</v>
      </c>
      <c r="E21" s="83">
        <f t="shared" si="6"/>
        <v>6656.4052499999998</v>
      </c>
      <c r="F21" s="96">
        <f t="shared" si="7"/>
        <v>3093.2980837274999</v>
      </c>
      <c r="G21" s="255">
        <f>F21/12</f>
        <v>257.774840310625</v>
      </c>
      <c r="H21" s="256"/>
      <c r="I21" s="10">
        <v>1</v>
      </c>
      <c r="J21" s="50">
        <f t="shared" si="8"/>
        <v>6914.180090310625</v>
      </c>
      <c r="K21" s="26">
        <f t="shared" si="9"/>
        <v>82970.161083727493</v>
      </c>
      <c r="M21" s="188"/>
      <c r="N21" s="132"/>
      <c r="O21" s="132"/>
      <c r="P21" s="13"/>
    </row>
    <row r="22" spans="1:16" x14ac:dyDescent="0.25">
      <c r="A22" s="31"/>
      <c r="B22" s="222">
        <v>2027</v>
      </c>
      <c r="C22" s="218">
        <v>5220.71</v>
      </c>
      <c r="D22" s="95">
        <f t="shared" si="5"/>
        <v>2426.1161440999999</v>
      </c>
      <c r="E22" s="83">
        <f t="shared" si="6"/>
        <v>6656.4052499999998</v>
      </c>
      <c r="F22" s="96">
        <f t="shared" si="7"/>
        <v>3093.2980837274999</v>
      </c>
      <c r="G22" s="255">
        <f>F22/12</f>
        <v>257.774840310625</v>
      </c>
      <c r="H22" s="256"/>
      <c r="I22" s="10">
        <v>1</v>
      </c>
      <c r="J22" s="50">
        <f t="shared" si="8"/>
        <v>6914.180090310625</v>
      </c>
      <c r="K22" s="26">
        <f t="shared" si="9"/>
        <v>82970.161083727493</v>
      </c>
    </row>
    <row r="23" spans="1:16" x14ac:dyDescent="0.25">
      <c r="A23" s="30"/>
      <c r="B23" s="223"/>
      <c r="C23" s="94"/>
      <c r="D23" s="93"/>
      <c r="E23" s="94"/>
      <c r="F23" s="92"/>
      <c r="G23" s="257"/>
      <c r="H23" s="258"/>
      <c r="I23" s="16"/>
      <c r="J23" s="51"/>
      <c r="K23" s="72"/>
    </row>
    <row r="24" spans="1:16" x14ac:dyDescent="0.25">
      <c r="A24" s="31" t="s">
        <v>11</v>
      </c>
      <c r="B24" s="220" t="s">
        <v>38</v>
      </c>
      <c r="C24" s="218">
        <v>5215.72</v>
      </c>
      <c r="D24" s="95">
        <f t="shared" ref="D24:D29" si="10">C24*0.46471</f>
        <v>2423.7972412000004</v>
      </c>
      <c r="E24" s="83">
        <f t="shared" ref="E24:E29" si="11">C24*1.275</f>
        <v>6650.0429999999997</v>
      </c>
      <c r="F24" s="96">
        <f t="shared" ref="F24:F29" si="12">E24*0.46471</f>
        <v>3090.3414825300001</v>
      </c>
      <c r="G24" s="242">
        <f>F24/12+120</f>
        <v>377.52845687749999</v>
      </c>
      <c r="H24" s="243"/>
      <c r="I24" s="10">
        <v>1</v>
      </c>
      <c r="J24" s="50">
        <f t="shared" ref="J24:J29" si="13">(E24+G24)*I24</f>
        <v>7027.5714568774993</v>
      </c>
      <c r="K24" s="26">
        <f t="shared" ref="K24:K29" si="14">J24*12</f>
        <v>84330.857482529987</v>
      </c>
    </row>
    <row r="25" spans="1:16" x14ac:dyDescent="0.25">
      <c r="A25" s="31"/>
      <c r="B25" s="220" t="s">
        <v>49</v>
      </c>
      <c r="C25" s="218">
        <v>5415.72</v>
      </c>
      <c r="D25" s="95">
        <f t="shared" si="10"/>
        <v>2516.7392412000004</v>
      </c>
      <c r="E25" s="83">
        <f t="shared" si="11"/>
        <v>6905.0429999999997</v>
      </c>
      <c r="F25" s="96">
        <f t="shared" si="12"/>
        <v>3208.84253253</v>
      </c>
      <c r="G25" s="255">
        <f>F25/12</f>
        <v>267.4035443775</v>
      </c>
      <c r="H25" s="256"/>
      <c r="I25" s="10">
        <v>1</v>
      </c>
      <c r="J25" s="50">
        <f t="shared" si="13"/>
        <v>7172.4465443774998</v>
      </c>
      <c r="K25" s="26">
        <f t="shared" si="14"/>
        <v>86069.358532529994</v>
      </c>
    </row>
    <row r="26" spans="1:16" x14ac:dyDescent="0.25">
      <c r="A26" s="31"/>
      <c r="B26" s="220" t="s">
        <v>48</v>
      </c>
      <c r="C26" s="218">
        <v>5415.72</v>
      </c>
      <c r="D26" s="95">
        <f t="shared" si="10"/>
        <v>2516.7392412000004</v>
      </c>
      <c r="E26" s="83">
        <f t="shared" si="11"/>
        <v>6905.0429999999997</v>
      </c>
      <c r="F26" s="96">
        <f t="shared" si="12"/>
        <v>3208.84253253</v>
      </c>
      <c r="G26" s="255">
        <f>F26/12</f>
        <v>267.4035443775</v>
      </c>
      <c r="H26" s="256"/>
      <c r="I26" s="10">
        <v>1</v>
      </c>
      <c r="J26" s="50">
        <f t="shared" si="13"/>
        <v>7172.4465443774998</v>
      </c>
      <c r="K26" s="26">
        <f t="shared" si="14"/>
        <v>86069.358532529994</v>
      </c>
    </row>
    <row r="27" spans="1:16" x14ac:dyDescent="0.25">
      <c r="A27" s="31"/>
      <c r="B27" s="221" t="s">
        <v>59</v>
      </c>
      <c r="C27" s="218">
        <v>5713.58</v>
      </c>
      <c r="D27" s="95">
        <f t="shared" si="10"/>
        <v>2655.1577618000001</v>
      </c>
      <c r="E27" s="83">
        <f t="shared" si="11"/>
        <v>7284.8144999999995</v>
      </c>
      <c r="F27" s="96">
        <f t="shared" si="12"/>
        <v>3385.3261462949999</v>
      </c>
      <c r="G27" s="255">
        <f>F27/12</f>
        <v>282.11051219125</v>
      </c>
      <c r="H27" s="256"/>
      <c r="I27" s="10">
        <v>1</v>
      </c>
      <c r="J27" s="50">
        <f t="shared" si="13"/>
        <v>7566.9250121912492</v>
      </c>
      <c r="K27" s="26">
        <f t="shared" si="14"/>
        <v>90803.100146294993</v>
      </c>
    </row>
    <row r="28" spans="1:16" x14ac:dyDescent="0.25">
      <c r="A28" s="31"/>
      <c r="B28" s="222">
        <v>2026</v>
      </c>
      <c r="C28" s="218">
        <v>5713.58</v>
      </c>
      <c r="D28" s="95">
        <f t="shared" si="10"/>
        <v>2655.1577618000001</v>
      </c>
      <c r="E28" s="83">
        <f t="shared" si="11"/>
        <v>7284.8144999999995</v>
      </c>
      <c r="F28" s="96">
        <f t="shared" si="12"/>
        <v>3385.3261462949999</v>
      </c>
      <c r="G28" s="255">
        <f>F28/12</f>
        <v>282.11051219125</v>
      </c>
      <c r="H28" s="256"/>
      <c r="I28" s="10">
        <v>1</v>
      </c>
      <c r="J28" s="50">
        <f t="shared" si="13"/>
        <v>7566.9250121912492</v>
      </c>
      <c r="K28" s="26">
        <f t="shared" si="14"/>
        <v>90803.100146294993</v>
      </c>
    </row>
    <row r="29" spans="1:16" x14ac:dyDescent="0.25">
      <c r="A29" s="91"/>
      <c r="B29" s="222">
        <v>2027</v>
      </c>
      <c r="C29" s="218">
        <v>5713.58</v>
      </c>
      <c r="D29" s="95">
        <f t="shared" si="10"/>
        <v>2655.1577618000001</v>
      </c>
      <c r="E29" s="97">
        <f t="shared" si="11"/>
        <v>7284.8144999999995</v>
      </c>
      <c r="F29" s="96">
        <f t="shared" si="12"/>
        <v>3385.3261462949999</v>
      </c>
      <c r="G29" s="255">
        <f>F29/12</f>
        <v>282.11051219125</v>
      </c>
      <c r="H29" s="256"/>
      <c r="I29" s="10">
        <v>1</v>
      </c>
      <c r="J29" s="50">
        <f t="shared" si="13"/>
        <v>7566.9250121912492</v>
      </c>
      <c r="K29" s="26">
        <f t="shared" si="14"/>
        <v>90803.100146294993</v>
      </c>
    </row>
    <row r="30" spans="1:16" x14ac:dyDescent="0.25">
      <c r="A30" s="30"/>
      <c r="B30" s="223"/>
      <c r="C30" s="94"/>
      <c r="D30" s="93"/>
      <c r="E30" s="94"/>
      <c r="F30" s="92"/>
      <c r="G30" s="257"/>
      <c r="H30" s="258"/>
      <c r="I30" s="16"/>
      <c r="J30" s="51"/>
      <c r="K30" s="72"/>
    </row>
    <row r="31" spans="1:16" x14ac:dyDescent="0.25">
      <c r="A31" s="31" t="s">
        <v>12</v>
      </c>
      <c r="B31" s="220" t="s">
        <v>38</v>
      </c>
      <c r="C31" s="218">
        <v>5861.53</v>
      </c>
      <c r="D31" s="95">
        <f t="shared" ref="D31:D36" si="15">C31*0.46471</f>
        <v>2723.9116063000001</v>
      </c>
      <c r="E31" s="83">
        <f t="shared" ref="E31:E36" si="16">C31*1.275</f>
        <v>7473.4507499999991</v>
      </c>
      <c r="F31" s="96">
        <f t="shared" ref="F31:F36" si="17">E31*0.46471</f>
        <v>3472.9872980324994</v>
      </c>
      <c r="G31" s="242">
        <f>F31/12+120</f>
        <v>409.41560816937493</v>
      </c>
      <c r="H31" s="243"/>
      <c r="I31" s="10">
        <v>1</v>
      </c>
      <c r="J31" s="50">
        <f t="shared" ref="J31:J36" si="18">(E31+G31)*I31</f>
        <v>7882.8663581693736</v>
      </c>
      <c r="K31" s="26">
        <f t="shared" ref="K31:K36" si="19">J31*12</f>
        <v>94594.396298032487</v>
      </c>
    </row>
    <row r="32" spans="1:16" x14ac:dyDescent="0.25">
      <c r="A32" s="31"/>
      <c r="B32" s="220" t="s">
        <v>49</v>
      </c>
      <c r="C32" s="218">
        <v>6061.53</v>
      </c>
      <c r="D32" s="95">
        <f t="shared" si="15"/>
        <v>2816.8536063000001</v>
      </c>
      <c r="E32" s="83">
        <f t="shared" si="16"/>
        <v>7728.4507499999991</v>
      </c>
      <c r="F32" s="96">
        <f t="shared" si="17"/>
        <v>3591.4883480324997</v>
      </c>
      <c r="G32" s="255">
        <f>F32/12</f>
        <v>299.290695669375</v>
      </c>
      <c r="H32" s="256"/>
      <c r="I32" s="10">
        <v>1</v>
      </c>
      <c r="J32" s="50">
        <f t="shared" si="18"/>
        <v>8027.7414456693741</v>
      </c>
      <c r="K32" s="26">
        <f t="shared" si="19"/>
        <v>96332.897348032493</v>
      </c>
    </row>
    <row r="33" spans="1:19" x14ac:dyDescent="0.25">
      <c r="A33" s="31"/>
      <c r="B33" s="220" t="s">
        <v>48</v>
      </c>
      <c r="C33" s="218">
        <v>6061.53</v>
      </c>
      <c r="D33" s="95">
        <f t="shared" si="15"/>
        <v>2816.8536063000001</v>
      </c>
      <c r="E33" s="83">
        <f t="shared" si="16"/>
        <v>7728.4507499999991</v>
      </c>
      <c r="F33" s="96">
        <f t="shared" si="17"/>
        <v>3591.4883480324997</v>
      </c>
      <c r="G33" s="255">
        <f>F33/12</f>
        <v>299.290695669375</v>
      </c>
      <c r="H33" s="256"/>
      <c r="I33" s="10">
        <v>1</v>
      </c>
      <c r="J33" s="50">
        <f t="shared" si="18"/>
        <v>8027.7414456693741</v>
      </c>
      <c r="K33" s="26">
        <f t="shared" si="19"/>
        <v>96332.897348032493</v>
      </c>
    </row>
    <row r="34" spans="1:19" x14ac:dyDescent="0.25">
      <c r="A34" s="31"/>
      <c r="B34" s="221" t="s">
        <v>59</v>
      </c>
      <c r="C34" s="218">
        <v>6394.91</v>
      </c>
      <c r="D34" s="95">
        <f t="shared" si="15"/>
        <v>2971.7786261000001</v>
      </c>
      <c r="E34" s="83">
        <f t="shared" si="16"/>
        <v>8153.5102499999994</v>
      </c>
      <c r="F34" s="96">
        <f t="shared" si="17"/>
        <v>3789.0177482774998</v>
      </c>
      <c r="G34" s="255">
        <f>F34/12</f>
        <v>315.751479023125</v>
      </c>
      <c r="H34" s="256"/>
      <c r="I34" s="10">
        <v>1</v>
      </c>
      <c r="J34" s="50">
        <f t="shared" si="18"/>
        <v>8469.2617290231246</v>
      </c>
      <c r="K34" s="26">
        <f t="shared" si="19"/>
        <v>101631.1407482775</v>
      </c>
      <c r="M34" s="105"/>
      <c r="N34" s="79"/>
      <c r="O34" s="79"/>
    </row>
    <row r="35" spans="1:19" x14ac:dyDescent="0.25">
      <c r="A35" s="31"/>
      <c r="B35" s="222">
        <v>2026</v>
      </c>
      <c r="C35" s="218">
        <v>6394.91</v>
      </c>
      <c r="D35" s="95">
        <f t="shared" si="15"/>
        <v>2971.7786261000001</v>
      </c>
      <c r="E35" s="83">
        <f t="shared" si="16"/>
        <v>8153.5102499999994</v>
      </c>
      <c r="F35" s="96">
        <f t="shared" si="17"/>
        <v>3789.0177482774998</v>
      </c>
      <c r="G35" s="255">
        <f>F35/12</f>
        <v>315.751479023125</v>
      </c>
      <c r="H35" s="256"/>
      <c r="I35" s="10">
        <v>1</v>
      </c>
      <c r="J35" s="50">
        <f t="shared" si="18"/>
        <v>8469.2617290231246</v>
      </c>
      <c r="K35" s="26">
        <f t="shared" si="19"/>
        <v>101631.1407482775</v>
      </c>
      <c r="M35" s="235"/>
      <c r="N35" s="236"/>
      <c r="O35" s="235"/>
    </row>
    <row r="36" spans="1:19" x14ac:dyDescent="0.25">
      <c r="A36" s="31"/>
      <c r="B36" s="222">
        <v>2027</v>
      </c>
      <c r="C36" s="218">
        <v>6394.91</v>
      </c>
      <c r="D36" s="95">
        <f t="shared" si="15"/>
        <v>2971.7786261000001</v>
      </c>
      <c r="E36" s="83">
        <f t="shared" si="16"/>
        <v>8153.5102499999994</v>
      </c>
      <c r="F36" s="96">
        <f t="shared" si="17"/>
        <v>3789.0177482774998</v>
      </c>
      <c r="G36" s="255">
        <f>F36/12</f>
        <v>315.751479023125</v>
      </c>
      <c r="H36" s="256"/>
      <c r="I36" s="10">
        <v>1</v>
      </c>
      <c r="J36" s="50">
        <f t="shared" si="18"/>
        <v>8469.2617290231246</v>
      </c>
      <c r="K36" s="26">
        <f t="shared" si="19"/>
        <v>101631.1407482775</v>
      </c>
      <c r="M36" s="237"/>
      <c r="N36" s="236"/>
      <c r="O36" s="235"/>
    </row>
    <row r="37" spans="1:19" x14ac:dyDescent="0.25">
      <c r="A37" s="30"/>
      <c r="B37" s="223"/>
      <c r="C37" s="94"/>
      <c r="D37" s="93"/>
      <c r="E37" s="94"/>
      <c r="F37" s="92"/>
      <c r="G37" s="257"/>
      <c r="H37" s="258"/>
      <c r="I37" s="16"/>
      <c r="J37" s="51"/>
      <c r="K37" s="72"/>
      <c r="M37" s="238"/>
      <c r="N37" s="239"/>
      <c r="O37" s="240"/>
    </row>
    <row r="38" spans="1:19" x14ac:dyDescent="0.25">
      <c r="A38" s="31" t="s">
        <v>37</v>
      </c>
      <c r="B38" s="220" t="s">
        <v>38</v>
      </c>
      <c r="C38" s="218">
        <v>6037.38</v>
      </c>
      <c r="D38" s="95">
        <f t="shared" ref="D38:D43" si="20">C38*0.46471</f>
        <v>2805.6308598000001</v>
      </c>
      <c r="E38" s="83">
        <f t="shared" ref="E38:E43" si="21">C38*1.275</f>
        <v>7697.6594999999998</v>
      </c>
      <c r="F38" s="96">
        <f t="shared" ref="F38:F43" si="22">E38*0.46471</f>
        <v>3577.179346245</v>
      </c>
      <c r="G38" s="242">
        <f>F38/12+120</f>
        <v>418.09827885375</v>
      </c>
      <c r="H38" s="243"/>
      <c r="I38" s="10">
        <v>1</v>
      </c>
      <c r="J38" s="50">
        <f t="shared" ref="J38:J43" si="23">(E38+G38)*I38</f>
        <v>8115.7577788537501</v>
      </c>
      <c r="K38" s="26">
        <f t="shared" ref="K38:K43" si="24">J38*12</f>
        <v>97389.093346245005</v>
      </c>
      <c r="M38" s="238"/>
      <c r="N38" s="239"/>
      <c r="O38" s="241"/>
    </row>
    <row r="39" spans="1:19" x14ac:dyDescent="0.25">
      <c r="A39" s="31"/>
      <c r="B39" s="220" t="s">
        <v>49</v>
      </c>
      <c r="C39" s="218">
        <v>6237.38</v>
      </c>
      <c r="D39" s="95">
        <f t="shared" si="20"/>
        <v>2898.5728598000001</v>
      </c>
      <c r="E39" s="83">
        <f t="shared" si="21"/>
        <v>7952.6594999999998</v>
      </c>
      <c r="F39" s="96">
        <f t="shared" si="22"/>
        <v>3695.6803962449999</v>
      </c>
      <c r="G39" s="255">
        <f>F39/12</f>
        <v>307.97336635375001</v>
      </c>
      <c r="H39" s="256"/>
      <c r="I39" s="10">
        <v>1</v>
      </c>
      <c r="J39" s="50">
        <f t="shared" si="23"/>
        <v>8260.6328663537497</v>
      </c>
      <c r="K39" s="26">
        <f t="shared" si="24"/>
        <v>99127.594396244996</v>
      </c>
      <c r="M39" s="235"/>
      <c r="N39" s="236"/>
      <c r="O39" s="235"/>
    </row>
    <row r="40" spans="1:19" x14ac:dyDescent="0.25">
      <c r="A40" s="31"/>
      <c r="B40" s="220" t="s">
        <v>48</v>
      </c>
      <c r="C40" s="218">
        <v>6237.38</v>
      </c>
      <c r="D40" s="95">
        <f t="shared" si="20"/>
        <v>2898.5728598000001</v>
      </c>
      <c r="E40" s="83">
        <f t="shared" si="21"/>
        <v>7952.6594999999998</v>
      </c>
      <c r="F40" s="96">
        <f t="shared" si="22"/>
        <v>3695.6803962449999</v>
      </c>
      <c r="G40" s="255">
        <f>F40/12</f>
        <v>307.97336635375001</v>
      </c>
      <c r="H40" s="256"/>
      <c r="I40" s="10">
        <v>1</v>
      </c>
      <c r="J40" s="50">
        <f t="shared" si="23"/>
        <v>8260.6328663537497</v>
      </c>
      <c r="K40" s="26">
        <f t="shared" si="24"/>
        <v>99127.594396244996</v>
      </c>
      <c r="M40" s="237"/>
      <c r="N40" s="236"/>
      <c r="O40" s="235"/>
    </row>
    <row r="41" spans="1:19" x14ac:dyDescent="0.25">
      <c r="A41" s="31"/>
      <c r="B41" s="221" t="s">
        <v>59</v>
      </c>
      <c r="C41" s="218">
        <v>6580.44</v>
      </c>
      <c r="D41" s="95">
        <f t="shared" si="20"/>
        <v>3057.9962723999997</v>
      </c>
      <c r="E41" s="83">
        <f t="shared" si="21"/>
        <v>8390.0609999999997</v>
      </c>
      <c r="F41" s="96">
        <f t="shared" si="22"/>
        <v>3898.94524731</v>
      </c>
      <c r="G41" s="255">
        <f>F41/12</f>
        <v>324.91210394249998</v>
      </c>
      <c r="H41" s="256"/>
      <c r="I41" s="10">
        <v>1</v>
      </c>
      <c r="J41" s="50">
        <f t="shared" si="23"/>
        <v>8714.9731039425005</v>
      </c>
      <c r="K41" s="26">
        <f t="shared" si="24"/>
        <v>104579.67724731</v>
      </c>
      <c r="M41" s="238"/>
      <c r="N41" s="239"/>
      <c r="O41" s="240"/>
    </row>
    <row r="42" spans="1:19" x14ac:dyDescent="0.25">
      <c r="A42" s="31"/>
      <c r="B42" s="222">
        <v>2026</v>
      </c>
      <c r="C42" s="218">
        <v>6580.44</v>
      </c>
      <c r="D42" s="95">
        <f t="shared" si="20"/>
        <v>3057.9962723999997</v>
      </c>
      <c r="E42" s="83">
        <f t="shared" si="21"/>
        <v>8390.0609999999997</v>
      </c>
      <c r="F42" s="96">
        <f t="shared" si="22"/>
        <v>3898.94524731</v>
      </c>
      <c r="G42" s="255">
        <f>F42/12</f>
        <v>324.91210394249998</v>
      </c>
      <c r="H42" s="256"/>
      <c r="I42" s="10">
        <v>1</v>
      </c>
      <c r="J42" s="50">
        <f t="shared" si="23"/>
        <v>8714.9731039425005</v>
      </c>
      <c r="K42" s="26">
        <f t="shared" si="24"/>
        <v>104579.67724731</v>
      </c>
      <c r="M42" s="238"/>
      <c r="N42" s="239"/>
      <c r="O42" s="241"/>
      <c r="Q42" s="79"/>
      <c r="R42" s="79"/>
      <c r="S42" s="79"/>
    </row>
    <row r="43" spans="1:19" ht="15.75" thickBot="1" x14ac:dyDescent="0.3">
      <c r="A43" s="32"/>
      <c r="B43" s="224">
        <v>2027</v>
      </c>
      <c r="C43" s="219">
        <v>6580.44</v>
      </c>
      <c r="D43" s="98">
        <f t="shared" si="20"/>
        <v>3057.9962723999997</v>
      </c>
      <c r="E43" s="88">
        <f t="shared" si="21"/>
        <v>8390.0609999999997</v>
      </c>
      <c r="F43" s="89">
        <f t="shared" si="22"/>
        <v>3898.94524731</v>
      </c>
      <c r="G43" s="274">
        <f>F43/12</f>
        <v>324.91210394249998</v>
      </c>
      <c r="H43" s="275"/>
      <c r="I43" s="33">
        <v>1</v>
      </c>
      <c r="J43" s="62">
        <f t="shared" si="23"/>
        <v>8714.9731039425005</v>
      </c>
      <c r="K43" s="27">
        <f t="shared" si="24"/>
        <v>104579.67724731</v>
      </c>
      <c r="M43" s="105"/>
      <c r="N43" s="79"/>
      <c r="O43" s="79"/>
      <c r="Q43" s="79"/>
      <c r="R43" s="79"/>
      <c r="S43" s="79"/>
    </row>
    <row r="44" spans="1:19" x14ac:dyDescent="0.25">
      <c r="A44" s="104"/>
      <c r="B44" s="105"/>
      <c r="C44" s="106"/>
      <c r="D44" s="107"/>
      <c r="E44" s="108"/>
      <c r="F44" s="107"/>
      <c r="G44" s="109"/>
      <c r="H44" s="109"/>
      <c r="I44" s="110"/>
      <c r="J44" s="112"/>
      <c r="K44" s="111"/>
      <c r="M44" s="105"/>
      <c r="N44" s="79"/>
      <c r="O44" s="79"/>
      <c r="R44" s="79"/>
      <c r="S44" s="79"/>
    </row>
    <row r="45" spans="1:19" ht="15.75" thickBot="1" x14ac:dyDescent="0.3">
      <c r="B45" s="7"/>
      <c r="C45" s="13"/>
      <c r="I45" s="9"/>
      <c r="M45" s="187"/>
      <c r="N45" s="186"/>
      <c r="O45" s="186"/>
      <c r="Q45" s="79"/>
      <c r="R45" s="79"/>
      <c r="S45" s="79"/>
    </row>
    <row r="46" spans="1:19" ht="15.75" thickBot="1" x14ac:dyDescent="0.3">
      <c r="B46" s="7"/>
      <c r="C46" s="261" t="s">
        <v>24</v>
      </c>
      <c r="D46" s="262"/>
      <c r="E46" s="262"/>
      <c r="F46" s="131">
        <v>1</v>
      </c>
      <c r="G46" s="263"/>
      <c r="H46" s="130" t="s">
        <v>29</v>
      </c>
      <c r="I46" s="129"/>
      <c r="J46" s="129"/>
      <c r="K46" s="128"/>
      <c r="L46" s="146"/>
      <c r="M46" s="185"/>
      <c r="N46" s="184"/>
      <c r="O46" s="183"/>
      <c r="Q46" s="182"/>
      <c r="R46" s="182"/>
      <c r="S46" s="79"/>
    </row>
    <row r="47" spans="1:19" ht="62.25" customHeight="1" x14ac:dyDescent="0.25">
      <c r="A47" s="59" t="s">
        <v>7</v>
      </c>
      <c r="B47" s="181" t="s">
        <v>58</v>
      </c>
      <c r="C47" s="127" t="s">
        <v>4</v>
      </c>
      <c r="D47" s="126" t="s">
        <v>17</v>
      </c>
      <c r="E47" s="125" t="s">
        <v>57</v>
      </c>
      <c r="F47" s="37" t="s">
        <v>8</v>
      </c>
      <c r="G47" s="264"/>
      <c r="H47" s="68" t="s">
        <v>56</v>
      </c>
      <c r="I47" s="38" t="s">
        <v>55</v>
      </c>
      <c r="J47" s="134" t="s">
        <v>54</v>
      </c>
      <c r="K47" s="37" t="s">
        <v>53</v>
      </c>
      <c r="L47" s="146"/>
      <c r="M47" s="180" t="s">
        <v>52</v>
      </c>
      <c r="N47" s="179" t="s">
        <v>51</v>
      </c>
      <c r="O47" s="178" t="s">
        <v>50</v>
      </c>
      <c r="P47" s="78"/>
      <c r="Q47" s="34"/>
      <c r="R47" s="34"/>
      <c r="S47" s="79"/>
    </row>
    <row r="48" spans="1:19" x14ac:dyDescent="0.25">
      <c r="A48" s="66"/>
      <c r="B48" s="20"/>
      <c r="C48" s="40"/>
      <c r="D48" s="24"/>
      <c r="E48" s="39"/>
      <c r="F48" s="41"/>
      <c r="G48" s="264"/>
      <c r="H48" s="69"/>
      <c r="I48" s="24"/>
      <c r="J48" s="24"/>
      <c r="K48" s="70"/>
      <c r="L48" s="146"/>
      <c r="M48" s="190"/>
      <c r="N48" s="175"/>
      <c r="O48" s="177"/>
      <c r="Q48" s="173"/>
      <c r="R48" s="173"/>
      <c r="S48" s="79"/>
    </row>
    <row r="49" spans="1:19" x14ac:dyDescent="0.25">
      <c r="A49" s="31" t="s">
        <v>2</v>
      </c>
      <c r="B49" s="172" t="s">
        <v>38</v>
      </c>
      <c r="C49" s="171">
        <f t="shared" ref="C49:C54" si="25">E10/100%*$F$46</f>
        <v>5747.7892499999989</v>
      </c>
      <c r="D49" s="170">
        <f t="shared" ref="D49:D54" si="26">C49*0.46471</f>
        <v>2671.0551423674997</v>
      </c>
      <c r="E49" s="169">
        <f>(D49/12)+(120*F46)</f>
        <v>342.58792853062494</v>
      </c>
      <c r="F49" s="168">
        <f t="shared" ref="F49:F54" si="27">(E10+G10)*$F$46</f>
        <v>6090.3771785306235</v>
      </c>
      <c r="G49" s="264"/>
      <c r="H49" s="75">
        <v>0</v>
      </c>
      <c r="I49" s="167">
        <f t="shared" ref="I49:I54" si="28">C49*H49</f>
        <v>0</v>
      </c>
      <c r="J49" s="166">
        <f t="shared" ref="J49:J54" si="29">E49*H49</f>
        <v>0</v>
      </c>
      <c r="K49" s="158">
        <f t="shared" ref="K49:K54" si="30">(I49+J49)</f>
        <v>0</v>
      </c>
      <c r="L49" s="146"/>
      <c r="M49" s="230">
        <v>2024</v>
      </c>
      <c r="N49" s="265" t="str">
        <f>IF(AND(H49&gt;0,H50&gt;0),((I49+I50)/(H49+H50)),IF(AND(H49=0,H50&gt;0),C50,"--"))</f>
        <v>--</v>
      </c>
      <c r="O49" s="273" t="str">
        <f>IF(AND(H49&gt;0,H50&gt;0),(E49-(120*F46)+(((120*F46)*H49)/(H49+H50))),IF(AND(H49=0,H50&gt;0),E50,"--"))</f>
        <v>--</v>
      </c>
      <c r="Q49" s="176"/>
      <c r="R49" s="157"/>
      <c r="S49" s="79"/>
    </row>
    <row r="50" spans="1:19" x14ac:dyDescent="0.25">
      <c r="A50" s="31"/>
      <c r="B50" s="172" t="s">
        <v>49</v>
      </c>
      <c r="C50" s="171">
        <f t="shared" si="25"/>
        <v>6002.7892499999989</v>
      </c>
      <c r="D50" s="170">
        <f>D49</f>
        <v>2671.0551423674997</v>
      </c>
      <c r="E50" s="169">
        <f>D50/12</f>
        <v>222.58792853062496</v>
      </c>
      <c r="F50" s="168">
        <f t="shared" si="27"/>
        <v>6235.252266030624</v>
      </c>
      <c r="G50" s="264"/>
      <c r="H50" s="75">
        <v>0</v>
      </c>
      <c r="I50" s="167">
        <f t="shared" si="28"/>
        <v>0</v>
      </c>
      <c r="J50" s="166">
        <f t="shared" si="29"/>
        <v>0</v>
      </c>
      <c r="K50" s="158">
        <f t="shared" si="30"/>
        <v>0</v>
      </c>
      <c r="L50" s="146"/>
      <c r="M50" s="230"/>
      <c r="N50" s="266"/>
      <c r="O50" s="268"/>
      <c r="S50" s="79"/>
    </row>
    <row r="51" spans="1:19" x14ac:dyDescent="0.25">
      <c r="A51" s="31"/>
      <c r="B51" s="165" t="s">
        <v>48</v>
      </c>
      <c r="C51" s="164">
        <f t="shared" si="25"/>
        <v>6002.7892499999989</v>
      </c>
      <c r="D51" s="163">
        <f>D52</f>
        <v>2942.9795018025002</v>
      </c>
      <c r="E51" s="162">
        <f>E52</f>
        <v>245.24829181687502</v>
      </c>
      <c r="F51" s="161">
        <f t="shared" si="27"/>
        <v>6235.252266030624</v>
      </c>
      <c r="G51" s="264"/>
      <c r="H51" s="75">
        <v>0</v>
      </c>
      <c r="I51" s="160">
        <f t="shared" si="28"/>
        <v>0</v>
      </c>
      <c r="J51" s="159">
        <f t="shared" si="29"/>
        <v>0</v>
      </c>
      <c r="K51" s="158">
        <f t="shared" si="30"/>
        <v>0</v>
      </c>
      <c r="L51" s="146"/>
      <c r="M51" s="231" t="s">
        <v>47</v>
      </c>
      <c r="N51" s="269" t="str">
        <f>IF(AND(H51&gt;0,H52&gt;0),((I51+I52)/(H51+H52)),IF(AND(H51=0,H52&gt;0),C52,"--"))</f>
        <v>--</v>
      </c>
      <c r="O51" s="271" t="str">
        <f>IF(H52&gt;0,E52,"--")</f>
        <v>--</v>
      </c>
      <c r="P51" s="2"/>
      <c r="R51" s="157"/>
      <c r="S51" s="79"/>
    </row>
    <row r="52" spans="1:19" x14ac:dyDescent="0.25">
      <c r="A52" s="29"/>
      <c r="B52" s="165" t="s">
        <v>59</v>
      </c>
      <c r="C52" s="164">
        <f t="shared" si="25"/>
        <v>6332.9377500000001</v>
      </c>
      <c r="D52" s="163">
        <f t="shared" si="26"/>
        <v>2942.9795018025002</v>
      </c>
      <c r="E52" s="162">
        <f>D52/12</f>
        <v>245.24829181687502</v>
      </c>
      <c r="F52" s="161">
        <f t="shared" si="27"/>
        <v>6578.1860418168753</v>
      </c>
      <c r="G52" s="264"/>
      <c r="H52" s="75">
        <v>0</v>
      </c>
      <c r="I52" s="160">
        <f t="shared" si="28"/>
        <v>0</v>
      </c>
      <c r="J52" s="159">
        <f t="shared" si="29"/>
        <v>0</v>
      </c>
      <c r="K52" s="158">
        <f t="shared" si="30"/>
        <v>0</v>
      </c>
      <c r="L52" s="146"/>
      <c r="M52" s="232"/>
      <c r="N52" s="270"/>
      <c r="O52" s="272"/>
      <c r="Q52" s="1"/>
      <c r="R52" s="157"/>
      <c r="S52" s="79"/>
    </row>
    <row r="53" spans="1:19" x14ac:dyDescent="0.25">
      <c r="A53" s="29"/>
      <c r="B53" s="17">
        <v>2026</v>
      </c>
      <c r="C53" s="25">
        <f t="shared" si="25"/>
        <v>6332.9377500000001</v>
      </c>
      <c r="D53" s="96">
        <f t="shared" si="26"/>
        <v>2942.9795018025002</v>
      </c>
      <c r="E53" s="100">
        <f>D53/12</f>
        <v>245.24829181687502</v>
      </c>
      <c r="F53" s="52">
        <f t="shared" si="27"/>
        <v>6578.1860418168753</v>
      </c>
      <c r="G53" s="264"/>
      <c r="H53" s="75">
        <v>0</v>
      </c>
      <c r="I53" s="8">
        <f t="shared" si="28"/>
        <v>0</v>
      </c>
      <c r="J53" s="84">
        <f t="shared" si="29"/>
        <v>0</v>
      </c>
      <c r="K53" s="158">
        <f t="shared" si="30"/>
        <v>0</v>
      </c>
      <c r="L53" s="146"/>
      <c r="M53" s="233" t="s">
        <v>46</v>
      </c>
      <c r="N53" s="145" t="str">
        <f>IF(H53&gt;0,C53, "--")</f>
        <v>--</v>
      </c>
      <c r="O53" s="144" t="str">
        <f>IF(H53&gt;0,E53,"--")</f>
        <v>--</v>
      </c>
      <c r="P53" s="78"/>
      <c r="R53" s="157"/>
      <c r="S53" s="79"/>
    </row>
    <row r="54" spans="1:19" x14ac:dyDescent="0.25">
      <c r="A54" s="29"/>
      <c r="B54" s="17">
        <v>2027</v>
      </c>
      <c r="C54" s="25">
        <f t="shared" si="25"/>
        <v>6332.9377500000001</v>
      </c>
      <c r="D54" s="96">
        <f t="shared" si="26"/>
        <v>2942.9795018025002</v>
      </c>
      <c r="E54" s="100">
        <f>D54/12</f>
        <v>245.24829181687502</v>
      </c>
      <c r="F54" s="52">
        <f t="shared" si="27"/>
        <v>6578.1860418168753</v>
      </c>
      <c r="G54" s="264"/>
      <c r="H54" s="75">
        <v>0</v>
      </c>
      <c r="I54" s="8">
        <f t="shared" si="28"/>
        <v>0</v>
      </c>
      <c r="J54" s="84">
        <f t="shared" si="29"/>
        <v>0</v>
      </c>
      <c r="K54" s="158">
        <f t="shared" si="30"/>
        <v>0</v>
      </c>
      <c r="L54" s="146"/>
      <c r="M54" s="233" t="s">
        <v>45</v>
      </c>
      <c r="N54" s="145" t="str">
        <f>IF(H54&gt;0,C54,"--")</f>
        <v>--</v>
      </c>
      <c r="O54" s="144" t="str">
        <f>IF(H54&gt;0,E54,"--")</f>
        <v>--</v>
      </c>
      <c r="P54" s="78"/>
      <c r="Q54" s="1"/>
      <c r="R54" s="157"/>
      <c r="S54" s="79"/>
    </row>
    <row r="55" spans="1:19" x14ac:dyDescent="0.25">
      <c r="A55" s="30"/>
      <c r="B55" s="18"/>
      <c r="C55" s="40"/>
      <c r="D55" s="92"/>
      <c r="E55" s="90"/>
      <c r="F55" s="53"/>
      <c r="G55" s="264"/>
      <c r="H55" s="69"/>
      <c r="I55" s="24"/>
      <c r="J55" s="86"/>
      <c r="K55" s="71"/>
      <c r="L55" s="146"/>
      <c r="M55" s="234"/>
      <c r="N55" s="175"/>
      <c r="O55" s="174"/>
      <c r="Q55" s="173"/>
      <c r="R55" s="173"/>
      <c r="S55" s="1"/>
    </row>
    <row r="56" spans="1:19" ht="15" customHeight="1" x14ac:dyDescent="0.25">
      <c r="A56" s="31" t="s">
        <v>3</v>
      </c>
      <c r="B56" s="172" t="s">
        <v>38</v>
      </c>
      <c r="C56" s="171">
        <f t="shared" ref="C56:C61" si="31">E17/100%*$F$46</f>
        <v>6054.3884999999991</v>
      </c>
      <c r="D56" s="170">
        <f t="shared" ref="D56:D61" si="32">C56*0.46471</f>
        <v>2813.5348798349996</v>
      </c>
      <c r="E56" s="169">
        <f>(D56/12)+120*F46</f>
        <v>354.46123998625001</v>
      </c>
      <c r="F56" s="168">
        <f t="shared" ref="F56:F61" si="33">(E17+G17)*$F$46</f>
        <v>6408.849739986249</v>
      </c>
      <c r="G56" s="264"/>
      <c r="H56" s="75">
        <v>0</v>
      </c>
      <c r="I56" s="167">
        <f t="shared" ref="I56:I61" si="34">C56*H56</f>
        <v>0</v>
      </c>
      <c r="J56" s="166">
        <f t="shared" ref="J56:J61" si="35">E56*H56</f>
        <v>0</v>
      </c>
      <c r="K56" s="52">
        <f t="shared" ref="K56:K61" si="36">(I56+J56)</f>
        <v>0</v>
      </c>
      <c r="L56" s="146"/>
      <c r="M56" s="230">
        <v>2024</v>
      </c>
      <c r="N56" s="265" t="str">
        <f>IF(AND(H56&gt;0,H57&gt;0),((I56+I57)/(H56+H57)),IF(AND(H56=0,H57&gt;0),C57,"--"))</f>
        <v>--</v>
      </c>
      <c r="O56" s="273" t="str">
        <f>IF(AND(H56&gt;0,H57&gt;0),(E56-(120*F46)+(((120*F46)*H56)/(H56+H57))),IF(AND(H56=0,H57&gt;0),E57,"--"))</f>
        <v>--</v>
      </c>
      <c r="P56" s="78"/>
      <c r="R56" s="1"/>
      <c r="S56" s="79"/>
    </row>
    <row r="57" spans="1:19" x14ac:dyDescent="0.25">
      <c r="A57" s="31"/>
      <c r="B57" s="172" t="s">
        <v>49</v>
      </c>
      <c r="C57" s="171">
        <f t="shared" si="31"/>
        <v>6309.3884999999991</v>
      </c>
      <c r="D57" s="170">
        <f>D56</f>
        <v>2813.5348798349996</v>
      </c>
      <c r="E57" s="169">
        <f>E56-(120*F46)</f>
        <v>234.46123998625001</v>
      </c>
      <c r="F57" s="168">
        <f t="shared" si="33"/>
        <v>6553.7248274862486</v>
      </c>
      <c r="G57" s="264"/>
      <c r="H57" s="75">
        <v>0</v>
      </c>
      <c r="I57" s="167">
        <f t="shared" si="34"/>
        <v>0</v>
      </c>
      <c r="J57" s="166">
        <f t="shared" si="35"/>
        <v>0</v>
      </c>
      <c r="K57" s="52">
        <f t="shared" si="36"/>
        <v>0</v>
      </c>
      <c r="L57" s="146"/>
      <c r="M57" s="230"/>
      <c r="N57" s="266"/>
      <c r="O57" s="268"/>
      <c r="P57" s="78"/>
      <c r="Q57" s="1"/>
      <c r="R57" s="157"/>
      <c r="S57" s="79"/>
    </row>
    <row r="58" spans="1:19" x14ac:dyDescent="0.25">
      <c r="A58" s="31"/>
      <c r="B58" s="165" t="s">
        <v>48</v>
      </c>
      <c r="C58" s="164">
        <f t="shared" si="31"/>
        <v>6309.3884999999991</v>
      </c>
      <c r="D58" s="163">
        <f>D59</f>
        <v>3093.2980837274999</v>
      </c>
      <c r="E58" s="162">
        <f>E59</f>
        <v>257.774840310625</v>
      </c>
      <c r="F58" s="161">
        <f t="shared" si="33"/>
        <v>6553.7248274862486</v>
      </c>
      <c r="G58" s="264"/>
      <c r="H58" s="75">
        <v>0</v>
      </c>
      <c r="I58" s="160">
        <f t="shared" si="34"/>
        <v>0</v>
      </c>
      <c r="J58" s="159">
        <f t="shared" si="35"/>
        <v>0</v>
      </c>
      <c r="K58" s="158">
        <f t="shared" si="36"/>
        <v>0</v>
      </c>
      <c r="L58" s="146"/>
      <c r="M58" s="231" t="s">
        <v>47</v>
      </c>
      <c r="N58" s="269" t="str">
        <f>IF(AND(H58&gt;0,H59&gt;0),((I58+I59)/(H58+H59)),IF(AND(H58=0,H59&gt;0),C59,"--"))</f>
        <v>--</v>
      </c>
      <c r="O58" s="271" t="str">
        <f>IF(H59&gt;0,E59,"--")</f>
        <v>--</v>
      </c>
      <c r="Q58" s="1"/>
      <c r="R58" s="157"/>
      <c r="S58" s="79"/>
    </row>
    <row r="59" spans="1:19" x14ac:dyDescent="0.25">
      <c r="A59" s="31"/>
      <c r="B59" s="165" t="s">
        <v>59</v>
      </c>
      <c r="C59" s="164">
        <f t="shared" si="31"/>
        <v>6656.4052499999998</v>
      </c>
      <c r="D59" s="163">
        <f t="shared" si="32"/>
        <v>3093.2980837274999</v>
      </c>
      <c r="E59" s="162">
        <f>D59/12</f>
        <v>257.774840310625</v>
      </c>
      <c r="F59" s="161">
        <f t="shared" si="33"/>
        <v>6914.180090310625</v>
      </c>
      <c r="G59" s="264"/>
      <c r="H59" s="75">
        <v>0</v>
      </c>
      <c r="I59" s="160">
        <f t="shared" si="34"/>
        <v>0</v>
      </c>
      <c r="J59" s="159">
        <f t="shared" si="35"/>
        <v>0</v>
      </c>
      <c r="K59" s="158">
        <f t="shared" si="36"/>
        <v>0</v>
      </c>
      <c r="L59" s="146"/>
      <c r="M59" s="232"/>
      <c r="N59" s="270"/>
      <c r="O59" s="272"/>
      <c r="Q59" s="1"/>
      <c r="R59" s="157"/>
      <c r="S59" s="79"/>
    </row>
    <row r="60" spans="1:19" x14ac:dyDescent="0.25">
      <c r="A60" s="31"/>
      <c r="B60" s="17">
        <v>2026</v>
      </c>
      <c r="C60" s="25">
        <f t="shared" si="31"/>
        <v>6656.4052499999998</v>
      </c>
      <c r="D60" s="96">
        <f t="shared" si="32"/>
        <v>3093.2980837274999</v>
      </c>
      <c r="E60" s="100">
        <f>D60/12</f>
        <v>257.774840310625</v>
      </c>
      <c r="F60" s="52">
        <f t="shared" si="33"/>
        <v>6914.180090310625</v>
      </c>
      <c r="G60" s="264"/>
      <c r="H60" s="75">
        <v>0</v>
      </c>
      <c r="I60" s="8">
        <f t="shared" si="34"/>
        <v>0</v>
      </c>
      <c r="J60" s="84">
        <f t="shared" si="35"/>
        <v>0</v>
      </c>
      <c r="K60" s="52">
        <f t="shared" si="36"/>
        <v>0</v>
      </c>
      <c r="L60" s="146"/>
      <c r="M60" s="233" t="s">
        <v>46</v>
      </c>
      <c r="N60" s="145" t="str">
        <f>IF(H60&gt;0,C60, "--")</f>
        <v>--</v>
      </c>
      <c r="O60" s="144" t="str">
        <f>IF(H60&gt;0,E60,"--")</f>
        <v>--</v>
      </c>
      <c r="Q60" s="1"/>
      <c r="R60" s="157"/>
      <c r="S60" s="79"/>
    </row>
    <row r="61" spans="1:19" x14ac:dyDescent="0.25">
      <c r="A61" s="31"/>
      <c r="B61" s="17">
        <v>2027</v>
      </c>
      <c r="C61" s="25">
        <f t="shared" si="31"/>
        <v>6656.4052499999998</v>
      </c>
      <c r="D61" s="96">
        <f t="shared" si="32"/>
        <v>3093.2980837274999</v>
      </c>
      <c r="E61" s="100">
        <f>D61/12</f>
        <v>257.774840310625</v>
      </c>
      <c r="F61" s="52">
        <f t="shared" si="33"/>
        <v>6914.180090310625</v>
      </c>
      <c r="G61" s="264"/>
      <c r="H61" s="75">
        <v>0</v>
      </c>
      <c r="I61" s="8">
        <f t="shared" si="34"/>
        <v>0</v>
      </c>
      <c r="J61" s="84">
        <f t="shared" si="35"/>
        <v>0</v>
      </c>
      <c r="K61" s="52">
        <f t="shared" si="36"/>
        <v>0</v>
      </c>
      <c r="L61" s="146"/>
      <c r="M61" s="233" t="s">
        <v>45</v>
      </c>
      <c r="N61" s="145" t="str">
        <f>IF(H61&gt;0,C61,"--")</f>
        <v>--</v>
      </c>
      <c r="O61" s="144" t="str">
        <f>IF(H61&gt;0,E61,"--")</f>
        <v>--</v>
      </c>
      <c r="Q61" s="1"/>
      <c r="R61" s="157"/>
      <c r="S61" s="79"/>
    </row>
    <row r="62" spans="1:19" x14ac:dyDescent="0.25">
      <c r="A62" s="30"/>
      <c r="B62" s="18"/>
      <c r="C62" s="63"/>
      <c r="D62" s="92"/>
      <c r="E62" s="99"/>
      <c r="F62" s="61"/>
      <c r="G62" s="264"/>
      <c r="H62" s="63"/>
      <c r="I62" s="15"/>
      <c r="J62" s="92"/>
      <c r="K62" s="61"/>
      <c r="L62" s="146"/>
      <c r="M62" s="234"/>
      <c r="N62" s="175"/>
      <c r="O62" s="174"/>
      <c r="Q62" s="35"/>
      <c r="R62" s="173"/>
      <c r="S62" s="79"/>
    </row>
    <row r="63" spans="1:19" ht="15" customHeight="1" x14ac:dyDescent="0.25">
      <c r="A63" s="31" t="s">
        <v>11</v>
      </c>
      <c r="B63" s="172" t="s">
        <v>38</v>
      </c>
      <c r="C63" s="171">
        <f t="shared" ref="C63:C68" si="37">E24/100%*$F$46</f>
        <v>6650.0429999999997</v>
      </c>
      <c r="D63" s="170">
        <f t="shared" ref="D63:D68" si="38">C63*0.46471</f>
        <v>3090.3414825300001</v>
      </c>
      <c r="E63" s="169">
        <f>(D63/12)+120*F46</f>
        <v>377.52845687749999</v>
      </c>
      <c r="F63" s="168">
        <f t="shared" ref="F63:F68" si="39">(E24+G24)*$F$46</f>
        <v>7027.5714568774993</v>
      </c>
      <c r="G63" s="264"/>
      <c r="H63" s="75">
        <v>0</v>
      </c>
      <c r="I63" s="167">
        <f t="shared" ref="I63:I68" si="40">C63*H63</f>
        <v>0</v>
      </c>
      <c r="J63" s="166">
        <f t="shared" ref="J63:J68" si="41">E63*H63</f>
        <v>0</v>
      </c>
      <c r="K63" s="52">
        <f t="shared" ref="K63:K68" si="42">(I63+J63)</f>
        <v>0</v>
      </c>
      <c r="L63" s="146"/>
      <c r="M63" s="230">
        <v>2024</v>
      </c>
      <c r="N63" s="265" t="str">
        <f>IF(AND(H63&gt;0,H64&gt;0),((I63+I64)/(H63+H64)),IF(AND(H63=0,H64&gt;0),C64,"--"))</f>
        <v>--</v>
      </c>
      <c r="O63" s="267" t="str">
        <f>IF(AND(H63&gt;0,H64&gt;0),(E63-(120*F46)+(((120*F46)*H63)/(H63+H64))),IF(AND(H63=0,H64&gt;0),E64,"--"))</f>
        <v>--</v>
      </c>
      <c r="P63" s="78"/>
      <c r="Q63" s="1"/>
      <c r="R63" s="1"/>
      <c r="S63" s="79"/>
    </row>
    <row r="64" spans="1:19" x14ac:dyDescent="0.25">
      <c r="A64" s="31"/>
      <c r="B64" s="172" t="s">
        <v>49</v>
      </c>
      <c r="C64" s="171">
        <f t="shared" si="37"/>
        <v>6905.0429999999997</v>
      </c>
      <c r="D64" s="170">
        <f>D63</f>
        <v>3090.3414825300001</v>
      </c>
      <c r="E64" s="169">
        <f>E63-(120*F46)</f>
        <v>257.52845687749999</v>
      </c>
      <c r="F64" s="168">
        <f t="shared" si="39"/>
        <v>7172.4465443774998</v>
      </c>
      <c r="G64" s="264"/>
      <c r="H64" s="75">
        <v>0</v>
      </c>
      <c r="I64" s="167">
        <f t="shared" si="40"/>
        <v>0</v>
      </c>
      <c r="J64" s="166">
        <f t="shared" si="41"/>
        <v>0</v>
      </c>
      <c r="K64" s="52">
        <f t="shared" si="42"/>
        <v>0</v>
      </c>
      <c r="L64" s="146"/>
      <c r="M64" s="230"/>
      <c r="N64" s="266"/>
      <c r="O64" s="268"/>
      <c r="P64" s="78"/>
      <c r="Q64" s="1"/>
      <c r="R64" s="157"/>
      <c r="S64" s="79"/>
    </row>
    <row r="65" spans="1:19" x14ac:dyDescent="0.25">
      <c r="A65" s="31"/>
      <c r="B65" s="165" t="s">
        <v>48</v>
      </c>
      <c r="C65" s="164">
        <f t="shared" si="37"/>
        <v>6905.0429999999997</v>
      </c>
      <c r="D65" s="163">
        <f>D66</f>
        <v>3385.3261462949999</v>
      </c>
      <c r="E65" s="162">
        <f>E66</f>
        <v>282.11051219125</v>
      </c>
      <c r="F65" s="161">
        <f t="shared" si="39"/>
        <v>7172.4465443774998</v>
      </c>
      <c r="G65" s="264"/>
      <c r="H65" s="75">
        <v>0</v>
      </c>
      <c r="I65" s="160">
        <f t="shared" si="40"/>
        <v>0</v>
      </c>
      <c r="J65" s="159">
        <f t="shared" si="41"/>
        <v>0</v>
      </c>
      <c r="K65" s="52">
        <f t="shared" si="42"/>
        <v>0</v>
      </c>
      <c r="L65" s="146"/>
      <c r="M65" s="231" t="s">
        <v>47</v>
      </c>
      <c r="N65" s="269" t="str">
        <f>IF(AND(H65&gt;0,H66&gt;0),((I65+I66)/(H65+H66)),IF(AND(H65=0,H66&gt;0),C66,"--"))</f>
        <v>--</v>
      </c>
      <c r="O65" s="271" t="str">
        <f>IF(H66&gt;0,E66,"--")</f>
        <v>--</v>
      </c>
      <c r="P65" s="78"/>
      <c r="Q65" s="1"/>
      <c r="R65" s="157"/>
      <c r="S65" s="79"/>
    </row>
    <row r="66" spans="1:19" x14ac:dyDescent="0.25">
      <c r="A66" s="31"/>
      <c r="B66" s="165" t="s">
        <v>59</v>
      </c>
      <c r="C66" s="164">
        <f t="shared" si="37"/>
        <v>7284.8144999999995</v>
      </c>
      <c r="D66" s="163">
        <f t="shared" si="38"/>
        <v>3385.3261462949999</v>
      </c>
      <c r="E66" s="162">
        <f>D66/12</f>
        <v>282.11051219125</v>
      </c>
      <c r="F66" s="161">
        <f t="shared" si="39"/>
        <v>7566.9250121912492</v>
      </c>
      <c r="G66" s="264"/>
      <c r="H66" s="75">
        <v>0</v>
      </c>
      <c r="I66" s="160">
        <f t="shared" si="40"/>
        <v>0</v>
      </c>
      <c r="J66" s="159">
        <f t="shared" si="41"/>
        <v>0</v>
      </c>
      <c r="K66" s="158">
        <f t="shared" si="42"/>
        <v>0</v>
      </c>
      <c r="L66" s="146"/>
      <c r="M66" s="232"/>
      <c r="N66" s="270"/>
      <c r="O66" s="272"/>
      <c r="Q66" s="1"/>
      <c r="R66" s="157"/>
      <c r="S66" s="79"/>
    </row>
    <row r="67" spans="1:19" x14ac:dyDescent="0.25">
      <c r="A67" s="31"/>
      <c r="B67" s="17">
        <v>2026</v>
      </c>
      <c r="C67" s="25">
        <f t="shared" si="37"/>
        <v>7284.8144999999995</v>
      </c>
      <c r="D67" s="96">
        <f t="shared" si="38"/>
        <v>3385.3261462949999</v>
      </c>
      <c r="E67" s="100">
        <f>D67/12</f>
        <v>282.11051219125</v>
      </c>
      <c r="F67" s="52">
        <f t="shared" si="39"/>
        <v>7566.9250121912492</v>
      </c>
      <c r="G67" s="264"/>
      <c r="H67" s="75">
        <v>0</v>
      </c>
      <c r="I67" s="8">
        <f t="shared" si="40"/>
        <v>0</v>
      </c>
      <c r="J67" s="84">
        <f t="shared" si="41"/>
        <v>0</v>
      </c>
      <c r="K67" s="52">
        <f t="shared" si="42"/>
        <v>0</v>
      </c>
      <c r="L67" s="146"/>
      <c r="M67" s="233" t="s">
        <v>46</v>
      </c>
      <c r="N67" s="145" t="str">
        <f>IF(H67&gt;0,C67, "--")</f>
        <v>--</v>
      </c>
      <c r="O67" s="144" t="str">
        <f>IF(H67&gt;0,E67,"--")</f>
        <v>--</v>
      </c>
      <c r="Q67" s="1"/>
      <c r="R67" s="157"/>
      <c r="S67" s="79"/>
    </row>
    <row r="68" spans="1:19" x14ac:dyDescent="0.25">
      <c r="A68" s="31"/>
      <c r="B68" s="17">
        <v>2027</v>
      </c>
      <c r="C68" s="25">
        <f t="shared" si="37"/>
        <v>7284.8144999999995</v>
      </c>
      <c r="D68" s="96">
        <f t="shared" si="38"/>
        <v>3385.3261462949999</v>
      </c>
      <c r="E68" s="100">
        <f>D68/12</f>
        <v>282.11051219125</v>
      </c>
      <c r="F68" s="52">
        <f t="shared" si="39"/>
        <v>7566.9250121912492</v>
      </c>
      <c r="G68" s="264"/>
      <c r="H68" s="75">
        <v>0</v>
      </c>
      <c r="I68" s="8">
        <f t="shared" si="40"/>
        <v>0</v>
      </c>
      <c r="J68" s="84">
        <f t="shared" si="41"/>
        <v>0</v>
      </c>
      <c r="K68" s="52">
        <f t="shared" si="42"/>
        <v>0</v>
      </c>
      <c r="L68" s="146"/>
      <c r="M68" s="233" t="s">
        <v>45</v>
      </c>
      <c r="N68" s="145" t="str">
        <f>IF(H68&gt;0,C68,"--")</f>
        <v>--</v>
      </c>
      <c r="O68" s="144" t="str">
        <f>IF(H68&gt;0,E68,"--")</f>
        <v>--</v>
      </c>
      <c r="Q68" s="1"/>
      <c r="R68" s="157"/>
      <c r="S68" s="79"/>
    </row>
    <row r="69" spans="1:19" x14ac:dyDescent="0.25">
      <c r="A69" s="66"/>
      <c r="B69" s="20"/>
      <c r="C69" s="40"/>
      <c r="D69" s="86"/>
      <c r="E69" s="90"/>
      <c r="F69" s="41"/>
      <c r="G69" s="76"/>
      <c r="H69" s="69"/>
      <c r="I69" s="24"/>
      <c r="J69" s="86"/>
      <c r="K69" s="70"/>
      <c r="L69" s="146"/>
      <c r="M69" s="234"/>
      <c r="N69" s="175"/>
      <c r="O69" s="174"/>
      <c r="Q69" s="173"/>
      <c r="R69" s="173"/>
      <c r="S69" s="79"/>
    </row>
    <row r="70" spans="1:19" x14ac:dyDescent="0.25">
      <c r="A70" s="31" t="s">
        <v>12</v>
      </c>
      <c r="B70" s="172" t="s">
        <v>38</v>
      </c>
      <c r="C70" s="171">
        <f t="shared" ref="C70:C75" si="43">E31/100%*$F$46</f>
        <v>7473.4507499999991</v>
      </c>
      <c r="D70" s="170">
        <f t="shared" ref="D70:D75" si="44">C70*0.46471</f>
        <v>3472.9872980324994</v>
      </c>
      <c r="E70" s="169">
        <f>(D70/12)+120*F46</f>
        <v>409.41560816937493</v>
      </c>
      <c r="F70" s="168">
        <f t="shared" ref="F70:F75" si="45">(E31+G31)*$F$46</f>
        <v>7882.8663581693736</v>
      </c>
      <c r="G70" s="76"/>
      <c r="H70" s="75">
        <v>0</v>
      </c>
      <c r="I70" s="167">
        <f t="shared" ref="I70:I75" si="46">C70*H70</f>
        <v>0</v>
      </c>
      <c r="J70" s="166">
        <f t="shared" ref="J70:J75" si="47">E70*H70</f>
        <v>0</v>
      </c>
      <c r="K70" s="158">
        <f t="shared" ref="K70:K75" si="48">(I70+J70)</f>
        <v>0</v>
      </c>
      <c r="L70" s="146"/>
      <c r="M70" s="230">
        <v>2024</v>
      </c>
      <c r="N70" s="265" t="str">
        <f>IF(AND(H70&gt;0,H71&gt;0),((I70+I71)/(H70+H71)),IF(AND(H70=0,H71&gt;0),C71,"--"))</f>
        <v>--</v>
      </c>
      <c r="O70" s="267" t="str">
        <f>IF(AND(H70&gt;0,H71&gt;0),(E70-(120*F46)+(((120*F46)*H70)/(H70+H71))),IF(AND(H70=0,H71&gt;0),E71,"--"))</f>
        <v>--</v>
      </c>
      <c r="P70" s="78"/>
      <c r="Q70" s="1"/>
      <c r="R70" s="1"/>
      <c r="S70" s="79"/>
    </row>
    <row r="71" spans="1:19" x14ac:dyDescent="0.25">
      <c r="A71" s="31"/>
      <c r="B71" s="172" t="s">
        <v>49</v>
      </c>
      <c r="C71" s="171">
        <f t="shared" si="43"/>
        <v>7728.4507499999991</v>
      </c>
      <c r="D71" s="170">
        <f>D70</f>
        <v>3472.9872980324994</v>
      </c>
      <c r="E71" s="169">
        <f>E70-(120*F46)</f>
        <v>289.41560816937493</v>
      </c>
      <c r="F71" s="168">
        <f t="shared" si="45"/>
        <v>8027.7414456693741</v>
      </c>
      <c r="G71" s="76"/>
      <c r="H71" s="75">
        <v>0</v>
      </c>
      <c r="I71" s="167">
        <f t="shared" si="46"/>
        <v>0</v>
      </c>
      <c r="J71" s="166">
        <f t="shared" si="47"/>
        <v>0</v>
      </c>
      <c r="K71" s="158">
        <f t="shared" si="48"/>
        <v>0</v>
      </c>
      <c r="L71" s="146"/>
      <c r="M71" s="230"/>
      <c r="N71" s="266"/>
      <c r="O71" s="268"/>
      <c r="P71" s="78"/>
      <c r="Q71" s="1"/>
      <c r="R71" s="157"/>
      <c r="S71" s="79"/>
    </row>
    <row r="72" spans="1:19" x14ac:dyDescent="0.25">
      <c r="A72" s="31"/>
      <c r="B72" s="165" t="s">
        <v>48</v>
      </c>
      <c r="C72" s="164">
        <f t="shared" si="43"/>
        <v>7728.4507499999991</v>
      </c>
      <c r="D72" s="163">
        <f>D73</f>
        <v>3789.0177482774998</v>
      </c>
      <c r="E72" s="162">
        <f>E73</f>
        <v>315.751479023125</v>
      </c>
      <c r="F72" s="161">
        <f t="shared" si="45"/>
        <v>8027.7414456693741</v>
      </c>
      <c r="G72" s="76"/>
      <c r="H72" s="75">
        <v>0</v>
      </c>
      <c r="I72" s="160">
        <f t="shared" si="46"/>
        <v>0</v>
      </c>
      <c r="J72" s="159">
        <f t="shared" si="47"/>
        <v>0</v>
      </c>
      <c r="K72" s="158">
        <f t="shared" si="48"/>
        <v>0</v>
      </c>
      <c r="L72" s="146"/>
      <c r="M72" s="231" t="s">
        <v>47</v>
      </c>
      <c r="N72" s="269" t="str">
        <f>IF(AND(H72&gt;0,H73&gt;0),((I72+I73)/(H72+H73)),IF(AND(H72=0,H73&gt;0),C73,"--"))</f>
        <v>--</v>
      </c>
      <c r="O72" s="271" t="str">
        <f>IF(H73&gt;0,E73,"--")</f>
        <v>--</v>
      </c>
      <c r="Q72" s="1"/>
      <c r="R72" s="157"/>
      <c r="S72" s="79"/>
    </row>
    <row r="73" spans="1:19" x14ac:dyDescent="0.25">
      <c r="A73" s="31"/>
      <c r="B73" s="165" t="s">
        <v>59</v>
      </c>
      <c r="C73" s="164">
        <f t="shared" si="43"/>
        <v>8153.5102499999994</v>
      </c>
      <c r="D73" s="163">
        <f t="shared" si="44"/>
        <v>3789.0177482774998</v>
      </c>
      <c r="E73" s="162">
        <f>D73/12</f>
        <v>315.751479023125</v>
      </c>
      <c r="F73" s="161">
        <f t="shared" si="45"/>
        <v>8469.2617290231246</v>
      </c>
      <c r="G73" s="76"/>
      <c r="H73" s="75">
        <v>0</v>
      </c>
      <c r="I73" s="160">
        <f t="shared" si="46"/>
        <v>0</v>
      </c>
      <c r="J73" s="159">
        <f t="shared" si="47"/>
        <v>0</v>
      </c>
      <c r="K73" s="158">
        <f t="shared" si="48"/>
        <v>0</v>
      </c>
      <c r="L73" s="146"/>
      <c r="M73" s="232"/>
      <c r="N73" s="270"/>
      <c r="O73" s="272"/>
      <c r="Q73" s="1"/>
      <c r="R73" s="157"/>
      <c r="S73" s="79"/>
    </row>
    <row r="74" spans="1:19" x14ac:dyDescent="0.25">
      <c r="A74" s="29"/>
      <c r="B74" s="17">
        <v>2026</v>
      </c>
      <c r="C74" s="25">
        <f t="shared" si="43"/>
        <v>8153.5102499999994</v>
      </c>
      <c r="D74" s="96">
        <f t="shared" si="44"/>
        <v>3789.0177482774998</v>
      </c>
      <c r="E74" s="100">
        <f>D74/12</f>
        <v>315.751479023125</v>
      </c>
      <c r="F74" s="52">
        <f t="shared" si="45"/>
        <v>8469.2617290231246</v>
      </c>
      <c r="G74" s="76"/>
      <c r="H74" s="75">
        <v>0</v>
      </c>
      <c r="I74" s="8">
        <f t="shared" si="46"/>
        <v>0</v>
      </c>
      <c r="J74" s="84">
        <f t="shared" si="47"/>
        <v>0</v>
      </c>
      <c r="K74" s="52">
        <f t="shared" si="48"/>
        <v>0</v>
      </c>
      <c r="L74" s="146"/>
      <c r="M74" s="233" t="s">
        <v>46</v>
      </c>
      <c r="N74" s="145" t="str">
        <f>IF(H74&gt;0,C74, "--")</f>
        <v>--</v>
      </c>
      <c r="O74" s="144" t="str">
        <f>IF(H74&gt;0,E74,"--")</f>
        <v>--</v>
      </c>
      <c r="Q74" s="1"/>
      <c r="R74" s="157"/>
      <c r="S74" s="79"/>
    </row>
    <row r="75" spans="1:19" x14ac:dyDescent="0.25">
      <c r="A75" s="29"/>
      <c r="B75" s="17">
        <v>2027</v>
      </c>
      <c r="C75" s="25">
        <f t="shared" si="43"/>
        <v>8153.5102499999994</v>
      </c>
      <c r="D75" s="96">
        <f t="shared" si="44"/>
        <v>3789.0177482774998</v>
      </c>
      <c r="E75" s="100">
        <f>D75/12</f>
        <v>315.751479023125</v>
      </c>
      <c r="F75" s="52">
        <f t="shared" si="45"/>
        <v>8469.2617290231246</v>
      </c>
      <c r="G75" s="76"/>
      <c r="H75" s="75">
        <v>0</v>
      </c>
      <c r="I75" s="8">
        <f t="shared" si="46"/>
        <v>0</v>
      </c>
      <c r="J75" s="84">
        <f t="shared" si="47"/>
        <v>0</v>
      </c>
      <c r="K75" s="52">
        <f t="shared" si="48"/>
        <v>0</v>
      </c>
      <c r="L75" s="146"/>
      <c r="M75" s="233" t="s">
        <v>45</v>
      </c>
      <c r="N75" s="145" t="str">
        <f>IF(H75&gt;0,C75,"--")</f>
        <v>--</v>
      </c>
      <c r="O75" s="144" t="str">
        <f>IF(H75&gt;0,E75,"--")</f>
        <v>--</v>
      </c>
      <c r="Q75" s="1"/>
      <c r="R75" s="157"/>
      <c r="S75" s="79"/>
    </row>
    <row r="76" spans="1:19" x14ac:dyDescent="0.25">
      <c r="A76" s="113"/>
      <c r="B76" s="114"/>
      <c r="C76" s="115"/>
      <c r="D76" s="116"/>
      <c r="E76" s="117"/>
      <c r="F76" s="118"/>
      <c r="G76" s="76"/>
      <c r="H76" s="119"/>
      <c r="I76" s="120"/>
      <c r="J76" s="116"/>
      <c r="K76" s="121"/>
      <c r="L76" s="146"/>
      <c r="M76" s="234"/>
      <c r="N76" s="175"/>
      <c r="O76" s="174"/>
      <c r="Q76" s="173"/>
      <c r="R76" s="173"/>
      <c r="S76" s="79"/>
    </row>
    <row r="77" spans="1:19" x14ac:dyDescent="0.25">
      <c r="A77" s="31" t="s">
        <v>37</v>
      </c>
      <c r="B77" s="172" t="s">
        <v>38</v>
      </c>
      <c r="C77" s="171">
        <f t="shared" ref="C77:C82" si="49">E38/100%*$F$46</f>
        <v>7697.6594999999998</v>
      </c>
      <c r="D77" s="170">
        <f t="shared" ref="D77:D82" si="50">C77*0.46471</f>
        <v>3577.179346245</v>
      </c>
      <c r="E77" s="169">
        <f>(D77/12)+120*F46</f>
        <v>418.09827885375</v>
      </c>
      <c r="F77" s="168">
        <f t="shared" ref="F77:F82" si="51">(E38+G38)*$F$46</f>
        <v>8115.7577788537501</v>
      </c>
      <c r="G77" s="76"/>
      <c r="H77" s="75">
        <v>0</v>
      </c>
      <c r="I77" s="167">
        <f t="shared" ref="I77:I82" si="52">C77*H77</f>
        <v>0</v>
      </c>
      <c r="J77" s="166">
        <f t="shared" ref="J77:J82" si="53">E77*H77</f>
        <v>0</v>
      </c>
      <c r="K77" s="158">
        <f t="shared" ref="K77:K82" si="54">(I77+J77)</f>
        <v>0</v>
      </c>
      <c r="L77" s="146"/>
      <c r="M77" s="230">
        <v>2024</v>
      </c>
      <c r="N77" s="265" t="str">
        <f>IF(AND(H77&gt;0,H78&gt;0),((I77+I78)/(H77+H78)),IF(AND(H77=0,H78&gt;0),C78,"--"))</f>
        <v>--</v>
      </c>
      <c r="O77" s="267" t="str">
        <f>IF(AND(H77&gt;0,H78&gt;0),(E77-(120*F46)+(((120*F46)*H77)/(H77+H78))),IF(AND(H77=0,H78&gt;0),E78,"--"))</f>
        <v>--</v>
      </c>
      <c r="P77" s="78"/>
      <c r="Q77" s="1"/>
      <c r="R77" s="1"/>
      <c r="S77" s="79"/>
    </row>
    <row r="78" spans="1:19" x14ac:dyDescent="0.25">
      <c r="A78" s="31"/>
      <c r="B78" s="172" t="s">
        <v>49</v>
      </c>
      <c r="C78" s="171">
        <f t="shared" si="49"/>
        <v>7952.6594999999998</v>
      </c>
      <c r="D78" s="170">
        <f>D77</f>
        <v>3577.179346245</v>
      </c>
      <c r="E78" s="169">
        <f>E77-(120*F46)</f>
        <v>298.09827885375</v>
      </c>
      <c r="F78" s="168">
        <f t="shared" si="51"/>
        <v>8260.6328663537497</v>
      </c>
      <c r="G78" s="76"/>
      <c r="H78" s="75">
        <v>0</v>
      </c>
      <c r="I78" s="167">
        <f t="shared" si="52"/>
        <v>0</v>
      </c>
      <c r="J78" s="166">
        <f t="shared" si="53"/>
        <v>0</v>
      </c>
      <c r="K78" s="158">
        <f t="shared" si="54"/>
        <v>0</v>
      </c>
      <c r="L78" s="146"/>
      <c r="M78" s="230"/>
      <c r="N78" s="266"/>
      <c r="O78" s="268"/>
      <c r="P78" s="78"/>
      <c r="Q78" s="1"/>
      <c r="R78" s="157"/>
      <c r="S78" s="79"/>
    </row>
    <row r="79" spans="1:19" x14ac:dyDescent="0.25">
      <c r="A79" s="31"/>
      <c r="B79" s="165" t="s">
        <v>48</v>
      </c>
      <c r="C79" s="164">
        <f t="shared" si="49"/>
        <v>7952.6594999999998</v>
      </c>
      <c r="D79" s="163">
        <f>D80</f>
        <v>3898.94524731</v>
      </c>
      <c r="E79" s="162">
        <f>E80</f>
        <v>324.91210394249998</v>
      </c>
      <c r="F79" s="161">
        <f t="shared" si="51"/>
        <v>8260.6328663537497</v>
      </c>
      <c r="G79" s="76"/>
      <c r="H79" s="75">
        <v>0</v>
      </c>
      <c r="I79" s="160">
        <f t="shared" si="52"/>
        <v>0</v>
      </c>
      <c r="J79" s="159">
        <f t="shared" si="53"/>
        <v>0</v>
      </c>
      <c r="K79" s="158">
        <f t="shared" si="54"/>
        <v>0</v>
      </c>
      <c r="L79" s="146"/>
      <c r="M79" s="231" t="s">
        <v>47</v>
      </c>
      <c r="N79" s="269" t="str">
        <f>IF(AND(H79&gt;0,H80&gt;0),((I79+I80)/(H79+H80)),IF(AND(H79=0,H80&gt;0),C80,"--"))</f>
        <v>--</v>
      </c>
      <c r="O79" s="271" t="str">
        <f>IF(H80&gt;0,E80,"--")</f>
        <v>--</v>
      </c>
      <c r="Q79" s="1"/>
      <c r="R79" s="157"/>
      <c r="S79" s="79"/>
    </row>
    <row r="80" spans="1:19" x14ac:dyDescent="0.25">
      <c r="A80" s="31"/>
      <c r="B80" s="165" t="s">
        <v>59</v>
      </c>
      <c r="C80" s="164">
        <f t="shared" si="49"/>
        <v>8390.0609999999997</v>
      </c>
      <c r="D80" s="163">
        <f t="shared" si="50"/>
        <v>3898.94524731</v>
      </c>
      <c r="E80" s="162">
        <f>D80/12</f>
        <v>324.91210394249998</v>
      </c>
      <c r="F80" s="161">
        <f t="shared" si="51"/>
        <v>8714.9731039425005</v>
      </c>
      <c r="G80" s="76"/>
      <c r="H80" s="75">
        <v>0</v>
      </c>
      <c r="I80" s="160">
        <f t="shared" si="52"/>
        <v>0</v>
      </c>
      <c r="J80" s="159">
        <f t="shared" si="53"/>
        <v>0</v>
      </c>
      <c r="K80" s="158">
        <f t="shared" si="54"/>
        <v>0</v>
      </c>
      <c r="L80" s="146"/>
      <c r="M80" s="232"/>
      <c r="N80" s="270"/>
      <c r="O80" s="272"/>
      <c r="Q80" s="1"/>
      <c r="R80" s="157"/>
      <c r="S80" s="79"/>
    </row>
    <row r="81" spans="1:19" x14ac:dyDescent="0.25">
      <c r="A81" s="29"/>
      <c r="B81" s="17">
        <v>2026</v>
      </c>
      <c r="C81" s="25">
        <f t="shared" si="49"/>
        <v>8390.0609999999997</v>
      </c>
      <c r="D81" s="96">
        <f t="shared" si="50"/>
        <v>3898.94524731</v>
      </c>
      <c r="E81" s="100">
        <f>D81/12</f>
        <v>324.91210394249998</v>
      </c>
      <c r="F81" s="52">
        <f t="shared" si="51"/>
        <v>8714.9731039425005</v>
      </c>
      <c r="G81" s="76"/>
      <c r="H81" s="75">
        <v>0</v>
      </c>
      <c r="I81" s="8">
        <f t="shared" si="52"/>
        <v>0</v>
      </c>
      <c r="J81" s="84">
        <f t="shared" si="53"/>
        <v>0</v>
      </c>
      <c r="K81" s="158">
        <f t="shared" si="54"/>
        <v>0</v>
      </c>
      <c r="L81" s="146"/>
      <c r="M81" s="233" t="s">
        <v>46</v>
      </c>
      <c r="N81" s="145" t="str">
        <f>IF(H81&gt;0,C81, "--")</f>
        <v>--</v>
      </c>
      <c r="O81" s="144" t="str">
        <f>IF(H81&gt;0,E81,"--")</f>
        <v>--</v>
      </c>
      <c r="Q81" s="1"/>
      <c r="R81" s="157"/>
      <c r="S81" s="79"/>
    </row>
    <row r="82" spans="1:19" ht="15.75" thickBot="1" x14ac:dyDescent="0.3">
      <c r="A82" s="81"/>
      <c r="B82" s="156">
        <v>2027</v>
      </c>
      <c r="C82" s="155">
        <f t="shared" si="49"/>
        <v>8390.0609999999997</v>
      </c>
      <c r="D82" s="154">
        <f t="shared" si="50"/>
        <v>3898.94524731</v>
      </c>
      <c r="E82" s="153">
        <f>D82/12</f>
        <v>324.91210394249998</v>
      </c>
      <c r="F82" s="152">
        <f t="shared" si="51"/>
        <v>8714.9731039425005</v>
      </c>
      <c r="G82" s="151"/>
      <c r="H82" s="150">
        <v>0</v>
      </c>
      <c r="I82" s="149">
        <f t="shared" si="52"/>
        <v>0</v>
      </c>
      <c r="J82" s="148">
        <f t="shared" si="53"/>
        <v>0</v>
      </c>
      <c r="K82" s="147">
        <f t="shared" si="54"/>
        <v>0</v>
      </c>
      <c r="L82" s="146"/>
      <c r="M82" s="233" t="s">
        <v>45</v>
      </c>
      <c r="N82" s="145" t="str">
        <f>IF(H82&gt;0,C82,"--")</f>
        <v>--</v>
      </c>
      <c r="O82" s="144" t="str">
        <f>IF(H82&gt;0,E82,"--")</f>
        <v>--</v>
      </c>
      <c r="Q82" s="1"/>
      <c r="R82" s="1"/>
      <c r="S82" s="79"/>
    </row>
    <row r="83" spans="1:19" ht="16.5" thickTop="1" thickBot="1" x14ac:dyDescent="0.3">
      <c r="C83" s="143"/>
      <c r="D83" s="143"/>
      <c r="H83" s="143"/>
      <c r="L83" s="142"/>
      <c r="M83" s="141"/>
      <c r="N83" s="140"/>
      <c r="O83" s="139"/>
      <c r="Q83" s="79"/>
      <c r="R83" s="79"/>
      <c r="S83" s="79"/>
    </row>
    <row r="84" spans="1:19" x14ac:dyDescent="0.25">
      <c r="L84" s="79"/>
      <c r="M84" s="138"/>
      <c r="N84" s="137"/>
      <c r="Q84" s="79"/>
      <c r="R84" s="79"/>
      <c r="S84" s="79"/>
    </row>
    <row r="85" spans="1:19" x14ac:dyDescent="0.25">
      <c r="L85" s="79"/>
      <c r="M85" s="136"/>
      <c r="Q85" s="79"/>
      <c r="R85" s="79"/>
      <c r="S85" s="79"/>
    </row>
    <row r="86" spans="1:19" x14ac:dyDescent="0.25">
      <c r="M86" s="136"/>
      <c r="N86" s="2"/>
    </row>
  </sheetData>
  <mergeCells count="61">
    <mergeCell ref="C6:J6"/>
    <mergeCell ref="C7:D7"/>
    <mergeCell ref="E7:K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C46:E46"/>
    <mergeCell ref="G46:G68"/>
    <mergeCell ref="N49:N50"/>
    <mergeCell ref="N63:N64"/>
    <mergeCell ref="O72:O73"/>
    <mergeCell ref="O49:O50"/>
    <mergeCell ref="N51:N52"/>
    <mergeCell ref="O51:O52"/>
    <mergeCell ref="N56:N57"/>
    <mergeCell ref="O56:O57"/>
    <mergeCell ref="N58:N59"/>
    <mergeCell ref="O58:O59"/>
    <mergeCell ref="N77:N78"/>
    <mergeCell ref="O77:O78"/>
    <mergeCell ref="N79:N80"/>
    <mergeCell ref="O79:O80"/>
    <mergeCell ref="O63:O64"/>
    <mergeCell ref="N65:N66"/>
    <mergeCell ref="O65:O66"/>
    <mergeCell ref="N70:N71"/>
    <mergeCell ref="O70:O71"/>
    <mergeCell ref="N72:N73"/>
  </mergeCells>
  <dataValidations count="5">
    <dataValidation type="list" allowBlank="1" showInputMessage="1" showErrorMessage="1" sqref="H60:H61 H53:H54 H67:H68 H74:H75 H81:H82">
      <formula1>"0,1, 2, 3, 4, 5, 6, 7, 8, 9, 10, 11, 12"</formula1>
    </dataValidation>
    <dataValidation type="list" allowBlank="1" showInputMessage="1" showErrorMessage="1" sqref="H49 H63 H70 H56 H77">
      <formula1>"0,1, 2, 3, 4, 5, 6, 7, 8, 9, 10,"</formula1>
    </dataValidation>
    <dataValidation type="list" allowBlank="1" showInputMessage="1" showErrorMessage="1" sqref="H51 H58 H65 H72 H79">
      <formula1>"0,1"</formula1>
    </dataValidation>
    <dataValidation type="list" allowBlank="1" showInputMessage="1" showErrorMessage="1" sqref="H50 H57 H64 H71 H78">
      <formula1>"0,1, 2"</formula1>
    </dataValidation>
    <dataValidation type="list" allowBlank="1" showInputMessage="1" showErrorMessage="1" sqref="H52 H59 H66 H73 H80">
      <formula1>"0,1, 2, 3, 4, 5, 6, 7, 8, 9, 10, 11"</formula1>
    </dataValidation>
  </dataValidations>
  <pageMargins left="0.7" right="0.7" top="0.78740157499999996" bottom="0.78740157499999996"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TV-L 5</vt:lpstr>
      <vt:lpstr>TV-L 7</vt:lpstr>
      <vt:lpstr>TV-L 8</vt:lpstr>
      <vt:lpstr>TV-L 9a</vt:lpstr>
      <vt:lpstr>TV-L 9b</vt:lpstr>
      <vt:lpstr>TV-L 10</vt:lpstr>
      <vt:lpstr>TV-L 11</vt:lpstr>
      <vt:lpstr>TV-L 12</vt:lpstr>
      <vt:lpstr>TV-L 13</vt:lpstr>
      <vt:lpstr>TV-L 14</vt:lpstr>
      <vt:lpstr>TV-L 15</vt:lpstr>
      <vt:lpstr>WHB ab 01.01.24</vt:lpstr>
      <vt:lpstr>SHK ab 01.04.24</vt:lpstr>
      <vt:lpstr>WHK ab 01.01.24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florian.grubitzsch</dc:creator>
  <cp:lastModifiedBy>Brieger, Theresa</cp:lastModifiedBy>
  <cp:lastPrinted>2020-01-06T10:39:27Z</cp:lastPrinted>
  <dcterms:created xsi:type="dcterms:W3CDTF">2013-03-27T12:55:09Z</dcterms:created>
  <dcterms:modified xsi:type="dcterms:W3CDTF">2024-06-25T06:14:15Z</dcterms:modified>
</cp:coreProperties>
</file>